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HWYEMO\RECOVERY\2 DFA\Administration\FORMS\Public\Cost Sharing Calculator\"/>
    </mc:Choice>
  </mc:AlternateContent>
  <xr:revisionPtr revIDLastSave="0" documentId="13_ncr:1_{3E6DA844-0053-42FE-B06C-CB64F7C0E1F4}" xr6:coauthVersionLast="47" xr6:coauthVersionMax="47" xr10:uidLastSave="{00000000-0000-0000-0000-000000000000}"/>
  <bookViews>
    <workbookView xWindow="255" yWindow="105" windowWidth="24945" windowHeight="14925" activeTab="1" xr2:uid="{00000000-000D-0000-FFFF-FFFF00000000}"/>
  </bookViews>
  <sheets>
    <sheet name="Calculator" sheetId="2" r:id="rId1"/>
    <sheet name="Calculator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O9" i="3"/>
  <c r="O8" i="3"/>
  <c r="O7" i="3"/>
  <c r="C12" i="3" s="1"/>
  <c r="I12" i="3" l="1"/>
  <c r="H12" i="3"/>
  <c r="C13" i="3"/>
  <c r="K15" i="2"/>
  <c r="I15" i="2" s="1"/>
  <c r="K12" i="2"/>
  <c r="I12" i="2" s="1"/>
  <c r="H13" i="3" l="1"/>
  <c r="I13" i="3"/>
  <c r="C14" i="3"/>
  <c r="C15" i="3" s="1"/>
  <c r="K13" i="2"/>
  <c r="K14" i="2" s="1"/>
  <c r="H15" i="2"/>
  <c r="H12" i="2"/>
  <c r="C16" i="3" l="1"/>
  <c r="H14" i="3"/>
  <c r="I14" i="3"/>
  <c r="I15" i="3"/>
  <c r="H15" i="3"/>
  <c r="H13" i="2"/>
  <c r="I13" i="2"/>
  <c r="H14" i="2"/>
  <c r="I14" i="2"/>
  <c r="I17" i="3" l="1"/>
  <c r="C20" i="3" s="1"/>
  <c r="H17" i="3"/>
  <c r="C18" i="3" s="1"/>
  <c r="I17" i="2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<sst xmlns="http://schemas.openxmlformats.org/spreadsheetml/2006/main" count="43" uniqueCount="28">
  <si>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</si>
  <si>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</si>
  <si>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</si>
  <si>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</si>
  <si>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</si>
  <si>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</si>
  <si>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</si>
  <si>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</si>
  <si>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</si>
  <si>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</si>
  <si>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</si>
  <si>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</si>
  <si>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</si>
  <si>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</si>
  <si>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$0.00 - $3.61</t>
  </si>
  <si>
    <t>$3.62 - $10.85</t>
  </si>
  <si>
    <t>Over $18.09</t>
  </si>
  <si>
    <t>For events from  January 1, 2023 to December 31, 2023</t>
  </si>
  <si>
    <t>$10.86 - $18.09</t>
  </si>
  <si>
    <t>T1</t>
  </si>
  <si>
    <t>T2</t>
  </si>
  <si>
    <t>T3</t>
  </si>
  <si>
    <t>T4</t>
  </si>
  <si>
    <t>Total Provincial Share</t>
  </si>
  <si>
    <t>Total Municipal Share</t>
  </si>
  <si>
    <t>COST-SHARING TIERS BASED ON YOUR MUNICIPALITIES POPULATION</t>
  </si>
  <si>
    <t>TOTAL DAMAGES BY TIER</t>
  </si>
  <si>
    <t>For events from January 1, 2025 to 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</si>
</sst>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9F1"/>
        <bgColor indexed="64"/>
      </patternFill>
    </fill>
  </fills>
  <borders count="2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thick">
        <color theme="9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9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9"/>
      </bottom>
      <diagonal/>
    </border>
    <border>
      <left style="thick">
        <color theme="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167" fontId="4" fillId="0" borderId="7" xfId="2" applyNumberFormat="1" applyFont="1" applyFill="1" applyBorder="1" applyAlignment="1">
      <alignment horizontal="center" vertical="center"/>
    </xf>
    <xf numFmtId="0" fontId="1" fillId="0" borderId="0" xfId="0" applyFont="1"/>
    <xf numFmtId="0" fontId="4" fillId="7" borderId="11" xfId="0" applyFont="1" applyFill="1" applyBorder="1" applyAlignment="1">
      <alignment vertical="center"/>
    </xf>
    <xf numFmtId="166" fontId="4" fillId="7" borderId="5" xfId="2" applyFont="1" applyFill="1" applyBorder="1" applyAlignment="1">
      <alignment vertical="center"/>
    </xf>
    <xf numFmtId="9" fontId="4" fillId="7" borderId="11" xfId="0" applyNumberFormat="1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/>
    </xf>
    <xf numFmtId="166" fontId="4" fillId="6" borderId="5" xfId="2" applyFont="1" applyFill="1" applyBorder="1" applyAlignment="1">
      <alignment vertical="center"/>
    </xf>
    <xf numFmtId="9" fontId="4" fillId="6" borderId="11" xfId="0" applyNumberFormat="1" applyFont="1" applyFill="1" applyBorder="1" applyAlignment="1">
      <alignment horizontal="center" vertical="center"/>
    </xf>
    <xf numFmtId="9" fontId="4" fillId="6" borderId="5" xfId="0" applyNumberFormat="1" applyFont="1" applyFill="1" applyBorder="1" applyAlignment="1">
      <alignment horizontal="center" vertical="center"/>
    </xf>
    <xf numFmtId="9" fontId="4" fillId="5" borderId="7" xfId="0" applyNumberFormat="1" applyFont="1" applyFill="1" applyBorder="1" applyAlignment="1">
      <alignment horizontal="center" vertical="center"/>
    </xf>
    <xf numFmtId="9" fontId="4" fillId="5" borderId="9" xfId="3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166" fontId="4" fillId="5" borderId="12" xfId="2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/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6" xfId="0" applyFont="1" applyBorder="1"/>
    <xf numFmtId="0" fontId="4" fillId="0" borderId="20" xfId="0" applyFont="1" applyBorder="1"/>
    <xf numFmtId="0" fontId="0" fillId="0" borderId="21" xfId="0" applyBorder="1" applyAlignment="1">
      <alignment vertical="center"/>
    </xf>
    <xf numFmtId="167" fontId="4" fillId="0" borderId="0" xfId="2" applyNumberFormat="1" applyFont="1"/>
    <xf numFmtId="166" fontId="4" fillId="7" borderId="5" xfId="2" applyFont="1" applyFill="1" applyBorder="1" applyAlignment="1">
      <alignment horizontal="center" vertical="center"/>
    </xf>
    <xf numFmtId="166" fontId="4" fillId="7" borderId="11" xfId="2" applyFont="1" applyFill="1" applyBorder="1" applyAlignment="1">
      <alignment horizontal="center" vertical="center"/>
    </xf>
    <xf numFmtId="166" fontId="4" fillId="0" borderId="19" xfId="2" applyFont="1" applyBorder="1" applyAlignment="1">
      <alignment vertical="center"/>
    </xf>
    <xf numFmtId="166" fontId="4" fillId="0" borderId="17" xfId="2" applyFont="1" applyBorder="1" applyAlignment="1">
      <alignment vertical="center"/>
    </xf>
    <xf numFmtId="166" fontId="4" fillId="0" borderId="18" xfId="2" applyFont="1" applyFill="1" applyBorder="1" applyAlignment="1">
      <alignment horizontal="center" vertical="center"/>
    </xf>
    <xf numFmtId="166" fontId="4" fillId="0" borderId="17" xfId="2" applyFont="1" applyFill="1" applyBorder="1" applyAlignment="1">
      <alignment horizontal="center" vertical="center"/>
    </xf>
    <xf numFmtId="166" fontId="4" fillId="0" borderId="0" xfId="2" applyFont="1"/>
    <xf numFmtId="166" fontId="4" fillId="0" borderId="1" xfId="2" applyFont="1" applyFill="1" applyBorder="1" applyAlignment="1" applyProtection="1">
      <alignment vertical="center"/>
      <protection locked="0"/>
    </xf>
    <xf numFmtId="166" fontId="4" fillId="6" borderId="11" xfId="2" applyFont="1" applyFill="1" applyBorder="1" applyAlignment="1">
      <alignment horizontal="center" vertical="center"/>
    </xf>
    <xf numFmtId="166" fontId="4" fillId="6" borderId="5" xfId="2" applyFont="1" applyFill="1" applyBorder="1" applyAlignment="1">
      <alignment horizontal="center" vertical="center"/>
    </xf>
    <xf numFmtId="166" fontId="4" fillId="5" borderId="7" xfId="2" applyFont="1" applyFill="1" applyBorder="1" applyAlignment="1">
      <alignment horizontal="center" vertical="center"/>
    </xf>
    <xf numFmtId="166" fontId="4" fillId="5" borderId="9" xfId="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/>
    </xf>
    <xf numFmtId="166" fontId="4" fillId="8" borderId="6" xfId="2" applyFont="1" applyFill="1" applyBorder="1" applyAlignment="1">
      <alignment vertical="center"/>
    </xf>
    <xf numFmtId="9" fontId="4" fillId="8" borderId="10" xfId="0" applyNumberFormat="1" applyFont="1" applyFill="1" applyBorder="1" applyAlignment="1">
      <alignment horizontal="center" vertical="center"/>
    </xf>
    <xf numFmtId="9" fontId="4" fillId="8" borderId="6" xfId="0" applyNumberFormat="1" applyFont="1" applyFill="1" applyBorder="1" applyAlignment="1">
      <alignment horizontal="center" vertical="center"/>
    </xf>
    <xf numFmtId="166" fontId="4" fillId="8" borderId="10" xfId="2" applyFont="1" applyFill="1" applyBorder="1" applyAlignment="1">
      <alignment horizontal="center" vertical="center"/>
    </xf>
    <xf numFmtId="166" fontId="4" fillId="8" borderId="6" xfId="2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/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4F9F1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3676650" y="9144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3686175" y="12954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821121</xdr:colOff>
      <xdr:row>19</xdr:row>
      <xdr:rowOff>170794</xdr:rowOff>
    </xdr:from>
    <xdr:to>
      <xdr:col>8</xdr:col>
      <xdr:colOff>880242</xdr:colOff>
      <xdr:row>26</xdr:row>
      <xdr:rowOff>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49362" y="3947949"/>
          <a:ext cx="3113690" cy="100505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CA" sz="1100"/>
            <a:t>Note:</a:t>
          </a:r>
          <a:br>
            <a:rPr lang="en-CA" sz="1100"/>
          </a:br>
          <a:r>
            <a:rPr lang="en-CA" sz="1100"/>
            <a:t>Cost</a:t>
          </a:r>
          <a:r>
            <a:rPr lang="en-CA" sz="1100" baseline="0"/>
            <a:t> sharing tiers are calculated by applying your population to a cost per capita. The cap for Tier 1 is $3.84 per capita, Tier 2 is $11.54, and Tier 3 is $19.24. Tier 4 is all costs beyond $19.24 per capita.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workbookViewId="0">
      <selection activeCell="F6" sqref="F6"/>
    </sheetView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1" spans="1:17" x14ac:dyDescent="0.2">
      <c r="A1" s="53"/>
    </row>
    <row r="2" spans="1:17" ht="18.75" x14ac:dyDescent="0.3">
      <c r="A2" s="1" t="s">
        <v>0</v>
      </c>
    </row>
    <row r="3" spans="1:17" ht="18.75" x14ac:dyDescent="0.3">
      <c r="A3" s="1"/>
      <c r="B3" s="51" t="s">
        <v>17</v>
      </c>
    </row>
    <row r="4" spans="1:17" ht="13.5" thickBot="1" x14ac:dyDescent="0.25"/>
    <row r="5" spans="1:17" s="7" customFormat="1" ht="16.5" customHeight="1" thickBot="1" x14ac:dyDescent="0.25">
      <c r="B5" s="96" t="s">
        <v>1</v>
      </c>
      <c r="C5" s="96"/>
      <c r="D5" s="96"/>
      <c r="E5" s="96"/>
      <c r="F5" s="4">
        <v>1000</v>
      </c>
      <c r="G5" s="5"/>
      <c r="H5" s="6" t="s">
        <v>2</v>
      </c>
    </row>
    <row r="6" spans="1:17" ht="13.5" thickBot="1" x14ac:dyDescent="0.25"/>
    <row r="7" spans="1:17" s="7" customFormat="1" ht="16.5" customHeight="1" thickBot="1" x14ac:dyDescent="0.25">
      <c r="B7" s="96" t="s">
        <v>3</v>
      </c>
      <c r="C7" s="96"/>
      <c r="D7" s="96"/>
      <c r="E7" s="96"/>
      <c r="F7" s="8">
        <v>50000</v>
      </c>
      <c r="G7" s="5"/>
      <c r="H7" s="6" t="s">
        <v>4</v>
      </c>
    </row>
    <row r="9" spans="1:17" x14ac:dyDescent="0.2">
      <c r="N9" s="49"/>
      <c r="O9" s="46"/>
      <c r="P9" s="46"/>
      <c r="Q9" s="46"/>
    </row>
    <row r="10" spans="1:17" x14ac:dyDescent="0.2">
      <c r="B10" s="2"/>
      <c r="C10" s="2"/>
      <c r="D10" s="9"/>
      <c r="E10" s="97" t="s">
        <v>5</v>
      </c>
      <c r="F10" s="98"/>
      <c r="G10" s="10"/>
      <c r="H10" s="97" t="s">
        <v>6</v>
      </c>
      <c r="I10" s="98"/>
      <c r="K10" s="92" t="s">
        <v>7</v>
      </c>
      <c r="N10" s="49"/>
    </row>
    <row r="11" spans="1:17" x14ac:dyDescent="0.2">
      <c r="D11" s="11"/>
      <c r="E11" s="12" t="s">
        <v>8</v>
      </c>
      <c r="F11" s="13" t="s">
        <v>9</v>
      </c>
      <c r="G11" s="14"/>
      <c r="H11" s="12" t="s">
        <v>8</v>
      </c>
      <c r="I11" s="13" t="s">
        <v>9</v>
      </c>
      <c r="J11" s="15"/>
      <c r="K11" s="93"/>
      <c r="N11" s="49"/>
    </row>
    <row r="12" spans="1:17" ht="20.100000000000001" customHeight="1" x14ac:dyDescent="0.2">
      <c r="B12" s="16" t="s">
        <v>14</v>
      </c>
      <c r="C12" s="17">
        <v>3.61</v>
      </c>
      <c r="E12" s="18">
        <v>0</v>
      </c>
      <c r="F12" s="19">
        <v>1</v>
      </c>
      <c r="H12" s="20">
        <f>E12*K12</f>
        <v>0</v>
      </c>
      <c r="I12" s="21">
        <f>F12*K12</f>
        <v>3610</v>
      </c>
      <c r="K12" s="21">
        <f>IF(F7-(F5*C12)&gt;0,F5*C12,F7)</f>
        <v>3610</v>
      </c>
      <c r="M12" s="47"/>
      <c r="N12" s="49"/>
    </row>
    <row r="13" spans="1:17" ht="20.100000000000001" customHeight="1" x14ac:dyDescent="0.2">
      <c r="B13" s="22" t="s">
        <v>15</v>
      </c>
      <c r="C13" s="23">
        <v>7.24</v>
      </c>
      <c r="E13" s="24">
        <v>0.5</v>
      </c>
      <c r="F13" s="25">
        <v>0.5</v>
      </c>
      <c r="H13" s="26">
        <f>E13*K13</f>
        <v>3620</v>
      </c>
      <c r="I13" s="27">
        <f>F13*K13</f>
        <v>3620</v>
      </c>
      <c r="K13" s="27">
        <f>MIN(+$F$7-$K$12,$F$5*$C$13)</f>
        <v>7240</v>
      </c>
      <c r="L13" s="50"/>
      <c r="M13" s="47"/>
      <c r="N13" s="49"/>
    </row>
    <row r="14" spans="1:17" ht="20.100000000000001" customHeight="1" x14ac:dyDescent="0.2">
      <c r="B14" s="28" t="s">
        <v>18</v>
      </c>
      <c r="C14" s="29">
        <v>7.24</v>
      </c>
      <c r="E14" s="30">
        <v>0.75</v>
      </c>
      <c r="F14" s="31">
        <v>0.25</v>
      </c>
      <c r="H14" s="32">
        <f>E14*K14</f>
        <v>5430</v>
      </c>
      <c r="I14" s="33">
        <f>F14*K14</f>
        <v>1810</v>
      </c>
      <c r="K14" s="33">
        <f>MIN(+$F$7-$K$12-K13,$F$5*$C$13)</f>
        <v>7240</v>
      </c>
      <c r="L14" s="46"/>
      <c r="N14" s="49"/>
    </row>
    <row r="15" spans="1:17" ht="20.100000000000001" customHeight="1" x14ac:dyDescent="0.2">
      <c r="B15" s="94" t="s">
        <v>16</v>
      </c>
      <c r="C15" s="95"/>
      <c r="E15" s="34">
        <v>1</v>
      </c>
      <c r="F15" s="35">
        <v>0</v>
      </c>
      <c r="H15" s="36">
        <f>E15*K15</f>
        <v>31910</v>
      </c>
      <c r="I15" s="37">
        <f>F15*K15</f>
        <v>0</v>
      </c>
      <c r="K15" s="37">
        <f>IF(F7&gt;(C12+C13+C14)*F5,F7-((C12+C13+C14)*F5),)</f>
        <v>31910</v>
      </c>
    </row>
    <row r="16" spans="1:17" ht="13.5" thickBot="1" x14ac:dyDescent="0.25">
      <c r="H16" s="38"/>
      <c r="I16" s="39"/>
      <c r="K16" s="38"/>
    </row>
    <row r="17" spans="2:11" ht="20.100000000000001" customHeight="1" thickBot="1" x14ac:dyDescent="0.25">
      <c r="F17" s="40" t="s">
        <v>10</v>
      </c>
      <c r="H17" s="52">
        <f>SUM(H12:H16)</f>
        <v>40960</v>
      </c>
      <c r="I17" s="41">
        <f>SUM(I12:I16)</f>
        <v>9040</v>
      </c>
      <c r="K17" s="42">
        <f>IF(H17+I17=K12+K13+K14+K15,H17+I17,"ERROR")</f>
        <v>50000</v>
      </c>
    </row>
    <row r="19" spans="2:11" x14ac:dyDescent="0.2">
      <c r="B19" s="43">
        <f>H17</f>
        <v>40960</v>
      </c>
      <c r="C19" s="44" t="s">
        <v>11</v>
      </c>
      <c r="D19" s="7"/>
      <c r="E19" s="7"/>
    </row>
    <row r="20" spans="2:11" ht="13.5" thickBot="1" x14ac:dyDescent="0.25">
      <c r="B20" s="3"/>
    </row>
    <row r="21" spans="2:11" ht="13.5" thickBot="1" x14ac:dyDescent="0.25">
      <c r="B21" s="45">
        <f>I17</f>
        <v>9040</v>
      </c>
      <c r="C21" s="44" t="s">
        <v>12</v>
      </c>
      <c r="D21" s="7"/>
      <c r="E21" s="7"/>
    </row>
    <row r="22" spans="2:11" x14ac:dyDescent="0.2">
      <c r="B22" s="3"/>
    </row>
    <row r="23" spans="2:11" x14ac:dyDescent="0.2">
      <c r="B23" s="43">
        <f>K17</f>
        <v>50000</v>
      </c>
      <c r="C23" s="44" t="s">
        <v>13</v>
      </c>
      <c r="D23" s="7"/>
      <c r="E23" s="7"/>
    </row>
    <row r="27" spans="2:11" x14ac:dyDescent="0.2">
      <c r="H27" s="48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Normal="100" workbookViewId="0"/>
  </sheetViews>
  <sheetFormatPr defaultRowHeight="12.75" x14ac:dyDescent="0.2"/>
  <cols>
    <col min="1" max="1" width="4.5703125" customWidth="1"/>
    <col min="2" max="2" width="37.7109375" customWidth="1"/>
    <col min="3" max="3" width="14.7109375" customWidth="1"/>
    <col min="4" max="4" width="2.570312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0.85546875" customWidth="1"/>
    <col min="16" max="17" width="14" bestFit="1" customWidth="1"/>
  </cols>
  <sheetData>
    <row r="1" spans="1:17" x14ac:dyDescent="0.2">
      <c r="A1" s="53"/>
    </row>
    <row r="2" spans="1:17" ht="18.75" x14ac:dyDescent="0.3">
      <c r="A2" s="1" t="s">
        <v>0</v>
      </c>
    </row>
    <row r="3" spans="1:17" ht="18.75" x14ac:dyDescent="0.3">
      <c r="A3" s="1"/>
      <c r="B3" s="51" t="s">
        <v>27</v>
      </c>
    </row>
    <row r="4" spans="1:17" ht="13.5" thickBot="1" x14ac:dyDescent="0.25"/>
    <row r="5" spans="1:17" s="7" customFormat="1" ht="16.5" customHeight="1" thickBot="1" x14ac:dyDescent="0.25">
      <c r="B5" s="96" t="s">
        <v>1</v>
      </c>
      <c r="C5" s="96"/>
      <c r="D5" s="96"/>
      <c r="E5" s="96"/>
      <c r="F5" s="4"/>
      <c r="G5" s="5"/>
      <c r="H5" s="6" t="s">
        <v>2</v>
      </c>
    </row>
    <row r="6" spans="1:17" ht="13.5" thickBot="1" x14ac:dyDescent="0.25"/>
    <row r="7" spans="1:17" s="7" customFormat="1" ht="16.5" customHeight="1" thickBot="1" x14ac:dyDescent="0.25">
      <c r="B7" s="96" t="s">
        <v>3</v>
      </c>
      <c r="C7" s="96"/>
      <c r="D7" s="96"/>
      <c r="E7" s="96"/>
      <c r="F7" s="80"/>
      <c r="G7" s="5"/>
      <c r="H7" s="6" t="s">
        <v>4</v>
      </c>
      <c r="O7" s="65">
        <f>3.75*F5</f>
        <v>0</v>
      </c>
    </row>
    <row r="8" spans="1:17" x14ac:dyDescent="0.2">
      <c r="O8" s="66">
        <f>7.52*F5</f>
        <v>0</v>
      </c>
    </row>
    <row r="9" spans="1:17" x14ac:dyDescent="0.2">
      <c r="N9" s="49"/>
      <c r="O9" s="46">
        <f>7.52*F5</f>
        <v>0</v>
      </c>
      <c r="P9" s="46"/>
      <c r="Q9" s="46"/>
    </row>
    <row r="10" spans="1:17" x14ac:dyDescent="0.2">
      <c r="B10" s="100" t="s">
        <v>25</v>
      </c>
      <c r="C10" s="100" t="s">
        <v>26</v>
      </c>
      <c r="D10" s="9"/>
      <c r="E10" s="97" t="s">
        <v>5</v>
      </c>
      <c r="F10" s="98"/>
      <c r="G10" s="10"/>
      <c r="H10" s="97" t="s">
        <v>6</v>
      </c>
      <c r="I10" s="98"/>
      <c r="K10" s="99"/>
      <c r="N10" s="49"/>
    </row>
    <row r="11" spans="1:17" x14ac:dyDescent="0.2">
      <c r="B11" s="101"/>
      <c r="C11" s="101"/>
      <c r="D11" s="11"/>
      <c r="E11" s="12" t="s">
        <v>8</v>
      </c>
      <c r="F11" s="13" t="s">
        <v>9</v>
      </c>
      <c r="G11" s="14"/>
      <c r="H11" s="12" t="s">
        <v>8</v>
      </c>
      <c r="I11" s="13" t="s">
        <v>9</v>
      </c>
      <c r="J11" s="15"/>
      <c r="K11" s="99"/>
      <c r="N11" s="49"/>
    </row>
    <row r="12" spans="1:17" ht="20.100000000000001" customHeight="1" x14ac:dyDescent="0.2">
      <c r="A12" s="85" t="s">
        <v>19</v>
      </c>
      <c r="B12" s="85" t="str">
        <f>"The First "&amp;TEXT((F5*3.84),"$#,##0.00")&amp;" In Costs"</f>
        <v>The First $0.00 In Costs</v>
      </c>
      <c r="C12" s="86">
        <f>MIN(F7,O7)</f>
        <v>0</v>
      </c>
      <c r="E12" s="87">
        <v>0</v>
      </c>
      <c r="F12" s="88">
        <v>1</v>
      </c>
      <c r="H12" s="89">
        <f>E12*C12</f>
        <v>0</v>
      </c>
      <c r="I12" s="90">
        <f>F12*C12</f>
        <v>0</v>
      </c>
      <c r="M12" s="47"/>
      <c r="N12" s="49"/>
    </row>
    <row r="13" spans="1:17" ht="20.100000000000001" customHeight="1" x14ac:dyDescent="0.2">
      <c r="A13" s="54" t="s">
        <v>20</v>
      </c>
      <c r="B13" s="54" t="str">
        <f>"All Costs From "&amp;TEXT(((F$5*3.84)+0.01),"$#,##0.00")&amp;" To "&amp;TEXT((F$5*11.54),"$#,##0.00")</f>
        <v>All Costs From $0.01 To $0.00</v>
      </c>
      <c r="C13" s="55">
        <f>IF(F7&gt;3610,MIN(F7-C12,O8),0)</f>
        <v>0</v>
      </c>
      <c r="E13" s="56">
        <v>0.5</v>
      </c>
      <c r="F13" s="57">
        <v>0.5</v>
      </c>
      <c r="H13" s="74">
        <f t="shared" ref="H13:H15" si="0">E13*C13</f>
        <v>0</v>
      </c>
      <c r="I13" s="73">
        <f t="shared" ref="I13:I15" si="1">F13*C13</f>
        <v>0</v>
      </c>
      <c r="L13" s="50"/>
      <c r="M13" s="47"/>
      <c r="N13" s="49"/>
    </row>
    <row r="14" spans="1:17" ht="20.100000000000001" customHeight="1" x14ac:dyDescent="0.2">
      <c r="A14" s="91" t="s">
        <v>21</v>
      </c>
      <c r="B14" s="91" t="str">
        <f>"All Costs From "&amp;TEXT(((F$5*11.54)+0.01),"$#,##0.00")&amp;" To "&amp;TEXT((F$5*19.24),"$#,##0.00")</f>
        <v>All Costs From $0.01 To $0.00</v>
      </c>
      <c r="C14" s="58">
        <f>IF(F7&gt;10850,MIN(F7-C12-C13,O9),0)</f>
        <v>0</v>
      </c>
      <c r="E14" s="59">
        <v>0.75</v>
      </c>
      <c r="F14" s="60">
        <v>0.25</v>
      </c>
      <c r="H14" s="81">
        <f t="shared" si="0"/>
        <v>0</v>
      </c>
      <c r="I14" s="82">
        <f t="shared" si="1"/>
        <v>0</v>
      </c>
      <c r="L14" s="46"/>
      <c r="N14" s="49"/>
    </row>
    <row r="15" spans="1:17" ht="20.100000000000001" customHeight="1" thickBot="1" x14ac:dyDescent="0.25">
      <c r="A15" s="63" t="s">
        <v>22</v>
      </c>
      <c r="B15" s="63" t="str">
        <f>"All Costs Beyond "&amp;TEXT(((F5*19.24)),"$#,##0.00")</f>
        <v>All Costs Beyond $0.00</v>
      </c>
      <c r="C15" s="64">
        <f>IF(F7&gt;18080,(F7-C12-C13-C14),0)</f>
        <v>0</v>
      </c>
      <c r="E15" s="61">
        <v>1</v>
      </c>
      <c r="F15" s="62">
        <v>0</v>
      </c>
      <c r="H15" s="83">
        <f t="shared" si="0"/>
        <v>0</v>
      </c>
      <c r="I15" s="84">
        <f t="shared" si="1"/>
        <v>0</v>
      </c>
    </row>
    <row r="16" spans="1:17" ht="13.5" thickBot="1" x14ac:dyDescent="0.25">
      <c r="B16" s="40" t="s">
        <v>10</v>
      </c>
      <c r="C16" s="79">
        <f>SUM(C12:C15)</f>
        <v>0</v>
      </c>
      <c r="H16" s="39"/>
      <c r="I16" s="39"/>
    </row>
    <row r="17" spans="2:9" ht="14.25" thickTop="1" thickBot="1" x14ac:dyDescent="0.25">
      <c r="B17" s="40"/>
      <c r="C17" s="72"/>
      <c r="F17" s="40" t="s">
        <v>10</v>
      </c>
      <c r="H17" s="77">
        <f>SUM(H12:H16)</f>
        <v>0</v>
      </c>
      <c r="I17" s="78">
        <f>SUM(I12:I16)</f>
        <v>0</v>
      </c>
    </row>
    <row r="18" spans="2:9" ht="14.25" thickTop="1" thickBot="1" x14ac:dyDescent="0.25">
      <c r="B18" s="67" t="s">
        <v>23</v>
      </c>
      <c r="C18" s="75">
        <f>$H$17</f>
        <v>0</v>
      </c>
      <c r="D18" s="71"/>
      <c r="E18" s="44"/>
    </row>
    <row r="19" spans="2:9" ht="14.25" thickTop="1" thickBot="1" x14ac:dyDescent="0.25">
      <c r="B19" s="68"/>
      <c r="C19" s="70"/>
    </row>
    <row r="20" spans="2:9" ht="14.25" thickTop="1" thickBot="1" x14ac:dyDescent="0.25">
      <c r="B20" s="67" t="s">
        <v>24</v>
      </c>
      <c r="C20" s="76">
        <f>$I$17</f>
        <v>0</v>
      </c>
      <c r="D20" s="7"/>
      <c r="E20" s="44"/>
    </row>
    <row r="21" spans="2:9" ht="13.5" thickTop="1" x14ac:dyDescent="0.2">
      <c r="B21" s="68"/>
      <c r="C21" s="69"/>
    </row>
    <row r="22" spans="2:9" x14ac:dyDescent="0.2">
      <c r="B22" s="67"/>
      <c r="D22" s="7"/>
      <c r="E22" s="44"/>
    </row>
    <row r="26" spans="2:9" x14ac:dyDescent="0.2">
      <c r="H26" s="48"/>
    </row>
  </sheetData>
  <mergeCells count="7">
    <mergeCell ref="B5:E5"/>
    <mergeCell ref="B7:E7"/>
    <mergeCell ref="E10:F10"/>
    <mergeCell ref="H10:I10"/>
    <mergeCell ref="K10:K11"/>
    <mergeCell ref="C10:C11"/>
    <mergeCell ref="B10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Calculator (2)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Sorko, Heather</cp:lastModifiedBy>
  <dcterms:created xsi:type="dcterms:W3CDTF">2020-03-20T20:38:07Z</dcterms:created>
  <dcterms:modified xsi:type="dcterms:W3CDTF">2025-04-25T14:20:01Z</dcterms:modified>
</cp:coreProperties>
</file>