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6.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102.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defaultThemeVersion="124226"/>
  <mc:AlternateContent xmlns:mc="http://schemas.openxmlformats.org/markup-compatibility/2006">
    <mc:Choice Requires="x15">
      <x15ac:absPath xmlns:x15ac="http://schemas.microsoft.com/office/spreadsheetml/2010/11/ac" url="C:\Users\aallen\Desktop\web pubishing\"/>
    </mc:Choice>
  </mc:AlternateContent>
  <xr:revisionPtr revIDLastSave="0" documentId="8_{8E668644-053E-4637-9BC6-9082E21A412C}" xr6:coauthVersionLast="47" xr6:coauthVersionMax="47" xr10:uidLastSave="{00000000-0000-0000-0000-000000000000}"/>
  <bookViews>
    <workbookView xWindow="28680" yWindow="-120" windowWidth="27975" windowHeight="16440" activeTab="1" xr2:uid="{00000000-000D-0000-FFFF-FFFF00000000}"/>
  </bookViews>
  <sheets>
    <sheet name="Intro" sheetId="23" r:id="rId1"/>
    <sheet name="Start" sheetId="11" r:id="rId2"/>
    <sheet name="1_Ing" sheetId="2" r:id="rId3"/>
    <sheet name="2_Lab" sheetId="12" r:id="rId4"/>
    <sheet name="wa" sheetId="9" state="hidden" r:id="rId5"/>
    <sheet name="3_Pkg_G" sheetId="7" r:id="rId6"/>
    <sheet name="4_Pkg_FS" sheetId="13" r:id="rId7"/>
    <sheet name="5_Fixed" sheetId="5" r:id="rId8"/>
    <sheet name="6_Price_G" sheetId="8" r:id="rId9"/>
    <sheet name="7_Price_FS" sheetId="15" r:id="rId10"/>
    <sheet name="8_Sls_Fcst_G" sheetId="19" r:id="rId11"/>
    <sheet name="9_Sls_Act_G" sheetId="21" r:id="rId12"/>
    <sheet name="10_Sls_Fcst_FS" sheetId="20" r:id="rId13"/>
    <sheet name="11_Sls_Act_FS" sheetId="22" r:id="rId14"/>
    <sheet name="12_P&amp;L" sheetId="10"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9" l="1"/>
  <c r="B32" i="11" l="1"/>
  <c r="I107" i="2" l="1"/>
  <c r="V10" i="9" l="1"/>
  <c r="V3" i="9" l="1"/>
  <c r="C11" i="9"/>
  <c r="A45" i="2" l="1"/>
  <c r="AD30" i="9"/>
  <c r="AD29" i="9"/>
  <c r="AD28" i="9"/>
  <c r="AD27" i="9"/>
  <c r="AD26" i="9"/>
  <c r="AD25" i="9"/>
  <c r="AD24" i="9"/>
  <c r="AD23" i="9"/>
  <c r="AD22" i="9"/>
  <c r="AD21" i="9"/>
  <c r="AD20" i="9"/>
  <c r="AD19" i="9"/>
  <c r="AD18" i="9"/>
  <c r="AD17" i="9"/>
  <c r="AD16" i="9"/>
  <c r="AD15" i="9"/>
  <c r="AD14" i="9"/>
  <c r="AD13" i="9"/>
  <c r="AD12" i="9"/>
  <c r="G12" i="9" s="1"/>
  <c r="AD11" i="9"/>
  <c r="G11" i="9" s="1"/>
  <c r="AD10" i="9"/>
  <c r="G10" i="9" s="1"/>
  <c r="AD9" i="9"/>
  <c r="G9" i="9" s="1"/>
  <c r="AD8" i="9"/>
  <c r="G8" i="9" s="1"/>
  <c r="AD7" i="9"/>
  <c r="G7" i="9" s="1"/>
  <c r="AD6" i="9"/>
  <c r="G6" i="9" s="1"/>
  <c r="AD5" i="9"/>
  <c r="G5" i="9" s="1"/>
  <c r="AD4" i="9"/>
  <c r="G4" i="9" s="1"/>
  <c r="AD3" i="9"/>
  <c r="G3" i="9" s="1"/>
  <c r="AE16" i="9" l="1"/>
  <c r="G16" i="9"/>
  <c r="G24" i="9"/>
  <c r="AE24" i="9"/>
  <c r="G17" i="9"/>
  <c r="AE17" i="9"/>
  <c r="G25" i="9"/>
  <c r="AE25" i="9"/>
  <c r="AE18" i="9"/>
  <c r="G18" i="9"/>
  <c r="G26" i="9"/>
  <c r="AE26" i="9"/>
  <c r="AE19" i="9"/>
  <c r="G19" i="9"/>
  <c r="G27" i="9"/>
  <c r="AE27" i="9"/>
  <c r="AE20" i="9"/>
  <c r="G20" i="9"/>
  <c r="G28" i="9"/>
  <c r="AE28" i="9"/>
  <c r="G21" i="9"/>
  <c r="AE21" i="9"/>
  <c r="G29" i="9"/>
  <c r="AE29" i="9"/>
  <c r="AE14" i="9"/>
  <c r="G14" i="9"/>
  <c r="G22" i="9"/>
  <c r="AE22" i="9"/>
  <c r="G30" i="9"/>
  <c r="AE30" i="9"/>
  <c r="AE15" i="9"/>
  <c r="G15" i="9"/>
  <c r="G23" i="9"/>
  <c r="AE23" i="9"/>
  <c r="AE13" i="9"/>
  <c r="G13" i="9"/>
  <c r="A46" i="2"/>
  <c r="D11" i="9"/>
  <c r="D10" i="9"/>
  <c r="D9" i="9"/>
  <c r="D8" i="9"/>
  <c r="A101" i="9" l="1"/>
  <c r="R8" i="9" l="1"/>
  <c r="O4" i="9"/>
  <c r="N4" i="9"/>
  <c r="A25" i="11"/>
  <c r="H9" i="13"/>
  <c r="H8" i="13"/>
  <c r="F28" i="13"/>
  <c r="G28" i="13" s="1"/>
  <c r="A36" i="11" l="1"/>
  <c r="A104" i="2"/>
  <c r="C37" i="11"/>
  <c r="C25" i="11"/>
  <c r="J12" i="15" l="1"/>
  <c r="J8" i="8"/>
  <c r="B197" i="9"/>
  <c r="B198" i="9" s="1"/>
  <c r="B189" i="9"/>
  <c r="B190" i="9" s="1"/>
  <c r="B191" i="9" s="1"/>
  <c r="B199" i="9" l="1"/>
  <c r="A1" i="10"/>
  <c r="P57" i="21"/>
  <c r="O57" i="21"/>
  <c r="N57" i="21"/>
  <c r="M57" i="21"/>
  <c r="L57" i="21"/>
  <c r="K57" i="21"/>
  <c r="J57" i="21"/>
  <c r="I57" i="21"/>
  <c r="H57" i="21"/>
  <c r="G57" i="21"/>
  <c r="F57" i="21"/>
  <c r="E57" i="21"/>
  <c r="P56" i="21"/>
  <c r="O56" i="21"/>
  <c r="O55" i="21" s="1"/>
  <c r="N56" i="21"/>
  <c r="M56" i="21"/>
  <c r="M55" i="21" s="1"/>
  <c r="L56" i="21"/>
  <c r="K56" i="21"/>
  <c r="J56" i="21"/>
  <c r="J55" i="21" s="1"/>
  <c r="I56" i="21"/>
  <c r="H56" i="21"/>
  <c r="G56" i="21"/>
  <c r="G55" i="21" s="1"/>
  <c r="F56" i="21"/>
  <c r="F55" i="21" s="1"/>
  <c r="E56" i="21"/>
  <c r="E55" i="21" s="1"/>
  <c r="P57" i="22"/>
  <c r="O57" i="22"/>
  <c r="N57" i="22"/>
  <c r="M57" i="22"/>
  <c r="L57" i="22"/>
  <c r="K57" i="22"/>
  <c r="J57" i="22"/>
  <c r="I57" i="22"/>
  <c r="H57" i="22"/>
  <c r="G57" i="22"/>
  <c r="F57" i="22"/>
  <c r="E57" i="22"/>
  <c r="E55" i="22" s="1"/>
  <c r="E56" i="22"/>
  <c r="E3" i="22"/>
  <c r="C52" i="22"/>
  <c r="C53" i="22" s="1"/>
  <c r="B52" i="22"/>
  <c r="B53" i="22" s="1"/>
  <c r="A52" i="22"/>
  <c r="C50" i="22"/>
  <c r="C51" i="22" s="1"/>
  <c r="B50" i="22"/>
  <c r="B51" i="22" s="1"/>
  <c r="A50" i="22"/>
  <c r="C48" i="22"/>
  <c r="C49" i="22" s="1"/>
  <c r="B48" i="22"/>
  <c r="B49" i="22" s="1"/>
  <c r="A48" i="22"/>
  <c r="C46" i="22"/>
  <c r="C47" i="22" s="1"/>
  <c r="B46" i="22"/>
  <c r="B47" i="22" s="1"/>
  <c r="A46" i="22"/>
  <c r="C44" i="22"/>
  <c r="C45" i="22" s="1"/>
  <c r="B44" i="22"/>
  <c r="B45" i="22" s="1"/>
  <c r="A44" i="22"/>
  <c r="C42" i="22"/>
  <c r="C43" i="22" s="1"/>
  <c r="B42" i="22"/>
  <c r="B43" i="22" s="1"/>
  <c r="A42" i="22"/>
  <c r="C40" i="22"/>
  <c r="C41" i="22" s="1"/>
  <c r="B40" i="22"/>
  <c r="B41" i="22" s="1"/>
  <c r="A40" i="22"/>
  <c r="C38" i="22"/>
  <c r="C39" i="22" s="1"/>
  <c r="B38" i="22"/>
  <c r="B39" i="22" s="1"/>
  <c r="A38" i="22"/>
  <c r="C36" i="22"/>
  <c r="C37" i="22" s="1"/>
  <c r="B36" i="22"/>
  <c r="B37" i="22" s="1"/>
  <c r="A36" i="22"/>
  <c r="C34" i="22"/>
  <c r="C35" i="22" s="1"/>
  <c r="B34" i="22"/>
  <c r="B35" i="22" s="1"/>
  <c r="A34" i="22"/>
  <c r="C32" i="22"/>
  <c r="C33" i="22" s="1"/>
  <c r="B32" i="22"/>
  <c r="B33" i="22" s="1"/>
  <c r="A32" i="22"/>
  <c r="C30" i="22"/>
  <c r="C31" i="22" s="1"/>
  <c r="B30" i="22"/>
  <c r="B31" i="22" s="1"/>
  <c r="A30" i="22"/>
  <c r="C28" i="22"/>
  <c r="C29" i="22" s="1"/>
  <c r="B28" i="22"/>
  <c r="B29" i="22" s="1"/>
  <c r="A28" i="22"/>
  <c r="C26" i="22"/>
  <c r="C27" i="22" s="1"/>
  <c r="B26" i="22"/>
  <c r="B27" i="22" s="1"/>
  <c r="A26" i="22"/>
  <c r="C24" i="22"/>
  <c r="C25" i="22" s="1"/>
  <c r="B24" i="22"/>
  <c r="B25" i="22" s="1"/>
  <c r="A24" i="22"/>
  <c r="C22" i="22"/>
  <c r="C23" i="22" s="1"/>
  <c r="B22" i="22"/>
  <c r="B23" i="22" s="1"/>
  <c r="A22" i="22"/>
  <c r="C20" i="22"/>
  <c r="C21" i="22" s="1"/>
  <c r="B20" i="22"/>
  <c r="B21" i="22" s="1"/>
  <c r="A20" i="22"/>
  <c r="C18" i="22"/>
  <c r="C19" i="22" s="1"/>
  <c r="B18" i="22"/>
  <c r="B19" i="22" s="1"/>
  <c r="A18" i="22"/>
  <c r="C16" i="22"/>
  <c r="C17" i="22" s="1"/>
  <c r="B16" i="22"/>
  <c r="B17" i="22" s="1"/>
  <c r="A16" i="22"/>
  <c r="C14" i="22"/>
  <c r="C15" i="22" s="1"/>
  <c r="B14" i="22"/>
  <c r="B15" i="22" s="1"/>
  <c r="A14" i="22"/>
  <c r="C12" i="22"/>
  <c r="C13" i="22" s="1"/>
  <c r="B12" i="22"/>
  <c r="B13" i="22" s="1"/>
  <c r="A12" i="22"/>
  <c r="C10" i="22"/>
  <c r="C11" i="22" s="1"/>
  <c r="B10" i="22"/>
  <c r="B11" i="22" s="1"/>
  <c r="A10" i="22"/>
  <c r="C8" i="22"/>
  <c r="C9" i="22" s="1"/>
  <c r="B8" i="22"/>
  <c r="B9" i="22" s="1"/>
  <c r="A8" i="22"/>
  <c r="C6" i="22"/>
  <c r="C7" i="22" s="1"/>
  <c r="B6" i="22"/>
  <c r="B7" i="22" s="1"/>
  <c r="A6" i="22"/>
  <c r="C4" i="22"/>
  <c r="B4" i="22"/>
  <c r="A4" i="22"/>
  <c r="I55" i="21" l="1"/>
  <c r="K55" i="21"/>
  <c r="N55" i="21"/>
  <c r="H55" i="21"/>
  <c r="L55" i="21"/>
  <c r="P55" i="21"/>
  <c r="E3" i="21"/>
  <c r="F3" i="21"/>
  <c r="G3" i="21" s="1"/>
  <c r="H3" i="21" s="1"/>
  <c r="I3" i="21" s="1"/>
  <c r="J3" i="21" s="1"/>
  <c r="K3" i="21" s="1"/>
  <c r="L3" i="21" s="1"/>
  <c r="M3" i="21" s="1"/>
  <c r="N3" i="21" s="1"/>
  <c r="O3" i="21" s="1"/>
  <c r="P3" i="21" s="1"/>
  <c r="C52" i="21"/>
  <c r="C53" i="21" s="1"/>
  <c r="B52" i="21"/>
  <c r="B53" i="21" s="1"/>
  <c r="A52" i="21"/>
  <c r="C50" i="21"/>
  <c r="C51" i="21" s="1"/>
  <c r="B50" i="21"/>
  <c r="B51" i="21" s="1"/>
  <c r="A50" i="21"/>
  <c r="C48" i="21"/>
  <c r="C49" i="21" s="1"/>
  <c r="B48" i="21"/>
  <c r="B49" i="21" s="1"/>
  <c r="A48" i="21"/>
  <c r="C46" i="21"/>
  <c r="C47" i="21" s="1"/>
  <c r="B46" i="21"/>
  <c r="B47" i="21" s="1"/>
  <c r="A46" i="21"/>
  <c r="C44" i="21"/>
  <c r="C45" i="21" s="1"/>
  <c r="B44" i="21"/>
  <c r="B45" i="21" s="1"/>
  <c r="A44" i="21"/>
  <c r="C42" i="21"/>
  <c r="C43" i="21" s="1"/>
  <c r="B42" i="21"/>
  <c r="B43" i="21" s="1"/>
  <c r="A42" i="21"/>
  <c r="C40" i="21"/>
  <c r="C41" i="21" s="1"/>
  <c r="B40" i="21"/>
  <c r="B41" i="21" s="1"/>
  <c r="A40" i="21"/>
  <c r="C38" i="21"/>
  <c r="C39" i="21" s="1"/>
  <c r="B38" i="21"/>
  <c r="B39" i="21" s="1"/>
  <c r="A38" i="21"/>
  <c r="C36" i="21"/>
  <c r="C37" i="21" s="1"/>
  <c r="B36" i="21"/>
  <c r="B37" i="21" s="1"/>
  <c r="A36" i="21"/>
  <c r="C34" i="21"/>
  <c r="C35" i="21" s="1"/>
  <c r="B34" i="21"/>
  <c r="B35" i="21" s="1"/>
  <c r="A34" i="21"/>
  <c r="C32" i="21"/>
  <c r="C33" i="21" s="1"/>
  <c r="B32" i="21"/>
  <c r="B33" i="21" s="1"/>
  <c r="A32" i="21"/>
  <c r="C30" i="21"/>
  <c r="C31" i="21" s="1"/>
  <c r="B30" i="21"/>
  <c r="B31" i="21" s="1"/>
  <c r="A30" i="21"/>
  <c r="C28" i="21"/>
  <c r="C29" i="21" s="1"/>
  <c r="B28" i="21"/>
  <c r="B29" i="21" s="1"/>
  <c r="A28" i="21"/>
  <c r="C26" i="21"/>
  <c r="C27" i="21" s="1"/>
  <c r="B26" i="21"/>
  <c r="B27" i="21" s="1"/>
  <c r="A26" i="21"/>
  <c r="C24" i="21"/>
  <c r="C25" i="21" s="1"/>
  <c r="B24" i="21"/>
  <c r="B25" i="21" s="1"/>
  <c r="A24" i="21"/>
  <c r="C22" i="21"/>
  <c r="C23" i="21" s="1"/>
  <c r="B22" i="21"/>
  <c r="B23" i="21" s="1"/>
  <c r="A22" i="21"/>
  <c r="C20" i="21"/>
  <c r="C21" i="21" s="1"/>
  <c r="B20" i="21"/>
  <c r="B21" i="21" s="1"/>
  <c r="A20" i="21"/>
  <c r="C18" i="21"/>
  <c r="C19" i="21" s="1"/>
  <c r="B18" i="21"/>
  <c r="B19" i="21" s="1"/>
  <c r="A18" i="21"/>
  <c r="C16" i="21"/>
  <c r="C17" i="21" s="1"/>
  <c r="B16" i="21"/>
  <c r="B17" i="21" s="1"/>
  <c r="A16" i="21"/>
  <c r="C14" i="21"/>
  <c r="C15" i="21" s="1"/>
  <c r="B14" i="21"/>
  <c r="B15" i="21" s="1"/>
  <c r="A14" i="21"/>
  <c r="C12" i="21"/>
  <c r="C13" i="21" s="1"/>
  <c r="B12" i="21"/>
  <c r="B13" i="21" s="1"/>
  <c r="A12" i="21"/>
  <c r="C10" i="21"/>
  <c r="C11" i="21" s="1"/>
  <c r="B10" i="21"/>
  <c r="B11" i="21" s="1"/>
  <c r="A10" i="21"/>
  <c r="C8" i="21"/>
  <c r="C9" i="21" s="1"/>
  <c r="B8" i="21"/>
  <c r="B9" i="21" s="1"/>
  <c r="A8" i="21"/>
  <c r="C6" i="21"/>
  <c r="C7" i="21" s="1"/>
  <c r="B6" i="21"/>
  <c r="B7" i="21" s="1"/>
  <c r="A6" i="21"/>
  <c r="C4" i="21"/>
  <c r="C5" i="21" s="1"/>
  <c r="B4" i="21"/>
  <c r="B5" i="21" s="1"/>
  <c r="A4" i="21"/>
  <c r="Q53" i="22"/>
  <c r="Q52" i="22"/>
  <c r="Q51" i="22"/>
  <c r="Q50" i="22"/>
  <c r="Q49" i="22"/>
  <c r="Q48" i="22"/>
  <c r="Q47" i="22"/>
  <c r="Q46"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8" i="22"/>
  <c r="Q7" i="22"/>
  <c r="P56" i="22"/>
  <c r="P55" i="22" s="1"/>
  <c r="O56" i="22"/>
  <c r="O55" i="22" s="1"/>
  <c r="N56" i="22"/>
  <c r="N55" i="22" s="1"/>
  <c r="M56" i="22"/>
  <c r="M55" i="22" s="1"/>
  <c r="L56" i="22"/>
  <c r="L55" i="22" s="1"/>
  <c r="K56" i="22"/>
  <c r="K55" i="22" s="1"/>
  <c r="J56" i="22"/>
  <c r="J55" i="22" s="1"/>
  <c r="I56" i="22"/>
  <c r="I55" i="22" s="1"/>
  <c r="H56" i="22"/>
  <c r="H55" i="22" s="1"/>
  <c r="G56" i="22"/>
  <c r="G55" i="22" s="1"/>
  <c r="F56" i="22"/>
  <c r="F55" i="22" s="1"/>
  <c r="Q5" i="22"/>
  <c r="C5" i="22"/>
  <c r="B5" i="22"/>
  <c r="Q4" i="22"/>
  <c r="F3" i="22"/>
  <c r="G3" i="22" s="1"/>
  <c r="H3" i="22" s="1"/>
  <c r="I3" i="22" s="1"/>
  <c r="J3" i="22" s="1"/>
  <c r="K3" i="22" s="1"/>
  <c r="L3" i="22" s="1"/>
  <c r="M3" i="22" s="1"/>
  <c r="N3" i="22" s="1"/>
  <c r="O3" i="22" s="1"/>
  <c r="P3" i="22" s="1"/>
  <c r="Q53" i="21"/>
  <c r="Q52" i="21"/>
  <c r="Q51" i="21"/>
  <c r="Q50" i="21"/>
  <c r="Q49" i="21"/>
  <c r="Q48" i="21"/>
  <c r="Q47" i="21"/>
  <c r="Q46" i="21"/>
  <c r="Q45" i="21"/>
  <c r="Q44" i="21"/>
  <c r="Q43" i="21"/>
  <c r="Q42" i="21"/>
  <c r="Q41" i="21"/>
  <c r="Q40" i="21"/>
  <c r="Q39" i="21"/>
  <c r="Q38" i="21"/>
  <c r="Q37" i="21"/>
  <c r="Q36" i="21"/>
  <c r="Q35" i="21"/>
  <c r="Q34" i="21"/>
  <c r="Q33" i="21"/>
  <c r="Q32" i="21"/>
  <c r="Q31" i="21"/>
  <c r="Q30" i="21"/>
  <c r="Q29" i="21"/>
  <c r="Q28" i="21"/>
  <c r="Q27" i="21"/>
  <c r="Q26" i="21"/>
  <c r="Q25" i="21"/>
  <c r="Q24" i="21"/>
  <c r="Q23" i="21"/>
  <c r="Q22" i="21"/>
  <c r="Q21" i="21"/>
  <c r="Q20" i="21"/>
  <c r="Q19" i="21"/>
  <c r="Q18" i="21"/>
  <c r="Q17" i="21"/>
  <c r="Q16" i="21"/>
  <c r="Q15" i="21"/>
  <c r="Q14" i="21"/>
  <c r="Q13" i="21"/>
  <c r="Q12" i="21"/>
  <c r="Q11" i="21"/>
  <c r="Q10" i="21"/>
  <c r="Q9" i="21"/>
  <c r="Q8" i="21"/>
  <c r="Q7" i="21"/>
  <c r="Q6" i="21"/>
  <c r="Q5" i="21"/>
  <c r="Q4" i="21"/>
  <c r="E1" i="21"/>
  <c r="Q57" i="22" l="1"/>
  <c r="Q56" i="21"/>
  <c r="Q57" i="21"/>
  <c r="Q6" i="22"/>
  <c r="Q56" i="22" s="1"/>
  <c r="Q55" i="22" l="1"/>
  <c r="Q55" i="21"/>
  <c r="B5" i="20" l="1"/>
  <c r="C5" i="20"/>
  <c r="B7" i="20"/>
  <c r="C7" i="20"/>
  <c r="B181" i="9" l="1"/>
  <c r="E1" i="19" l="1"/>
  <c r="C26" i="10"/>
  <c r="A97" i="2"/>
  <c r="A96" i="2"/>
  <c r="F174" i="9"/>
  <c r="F173" i="9"/>
  <c r="F172" i="9"/>
  <c r="F171" i="9"/>
  <c r="F169" i="9"/>
  <c r="G169" i="9" s="1"/>
  <c r="F168" i="9"/>
  <c r="G168" i="9" s="1"/>
  <c r="F167" i="9"/>
  <c r="G167" i="9" s="1"/>
  <c r="D174" i="9"/>
  <c r="D173" i="9"/>
  <c r="D172" i="9"/>
  <c r="D171" i="9"/>
  <c r="D169" i="9"/>
  <c r="E169" i="9" s="1"/>
  <c r="D168" i="9"/>
  <c r="E168" i="9" s="1"/>
  <c r="D167" i="9"/>
  <c r="E167" i="9" s="1"/>
  <c r="Q22" i="19" l="1"/>
  <c r="C53" i="20" l="1"/>
  <c r="B53" i="20"/>
  <c r="C51" i="20"/>
  <c r="B51" i="20"/>
  <c r="C49" i="20"/>
  <c r="B49" i="20"/>
  <c r="C47" i="20"/>
  <c r="B47" i="20"/>
  <c r="C45" i="20"/>
  <c r="B45" i="20"/>
  <c r="C43" i="20"/>
  <c r="B43" i="20"/>
  <c r="C41" i="20"/>
  <c r="B41" i="20"/>
  <c r="C39" i="20"/>
  <c r="B39" i="20"/>
  <c r="C35" i="20"/>
  <c r="B35" i="20"/>
  <c r="C33" i="20"/>
  <c r="B33" i="20"/>
  <c r="C31" i="20"/>
  <c r="B31" i="20"/>
  <c r="C29" i="20"/>
  <c r="B29" i="20"/>
  <c r="C27" i="20"/>
  <c r="B27" i="20"/>
  <c r="C25" i="20"/>
  <c r="B25" i="20"/>
  <c r="C23" i="20"/>
  <c r="B23" i="20"/>
  <c r="C21" i="20"/>
  <c r="B21" i="20"/>
  <c r="C19" i="20"/>
  <c r="B19" i="20"/>
  <c r="C17" i="20"/>
  <c r="B17" i="20"/>
  <c r="C15" i="20"/>
  <c r="B15" i="20"/>
  <c r="C13" i="20"/>
  <c r="B13" i="20"/>
  <c r="C11" i="20"/>
  <c r="B11" i="20"/>
  <c r="C9" i="20"/>
  <c r="B9" i="20"/>
  <c r="C53" i="19"/>
  <c r="B53" i="19"/>
  <c r="C51" i="19"/>
  <c r="B51" i="19"/>
  <c r="C49" i="19"/>
  <c r="B49" i="19"/>
  <c r="C47" i="19"/>
  <c r="B47" i="19"/>
  <c r="C45" i="19"/>
  <c r="B45" i="19"/>
  <c r="C43" i="19"/>
  <c r="B43" i="19"/>
  <c r="C41" i="19"/>
  <c r="B41" i="19"/>
  <c r="C39" i="19"/>
  <c r="B39" i="19"/>
  <c r="C37" i="19"/>
  <c r="B37" i="19"/>
  <c r="C35" i="19"/>
  <c r="B35" i="19"/>
  <c r="C33" i="19"/>
  <c r="B33" i="19"/>
  <c r="C31" i="19"/>
  <c r="B31" i="19"/>
  <c r="C29" i="19"/>
  <c r="B29" i="19"/>
  <c r="C25" i="19"/>
  <c r="B25" i="19"/>
  <c r="C23" i="19"/>
  <c r="B23" i="19"/>
  <c r="C21" i="19"/>
  <c r="B21" i="19"/>
  <c r="C19" i="19"/>
  <c r="B19" i="19"/>
  <c r="C17" i="19"/>
  <c r="B17" i="19"/>
  <c r="C15" i="19"/>
  <c r="B15" i="19"/>
  <c r="C13" i="19"/>
  <c r="B13" i="19"/>
  <c r="C11" i="19"/>
  <c r="B11" i="19"/>
  <c r="C9" i="19"/>
  <c r="B9" i="19"/>
  <c r="C7" i="19"/>
  <c r="B7" i="19"/>
  <c r="C5" i="19"/>
  <c r="B5" i="19"/>
  <c r="H19" i="15"/>
  <c r="F7" i="15" l="1"/>
  <c r="F8" i="15"/>
  <c r="F13" i="15"/>
  <c r="F12" i="15"/>
  <c r="F11" i="15"/>
  <c r="F10" i="15"/>
  <c r="F14" i="15"/>
  <c r="DV96" i="9"/>
  <c r="EJ96" i="9" s="1"/>
  <c r="DU96" i="9"/>
  <c r="EI96" i="9" s="1"/>
  <c r="DT96" i="9"/>
  <c r="EH96" i="9" s="1"/>
  <c r="DS96" i="9"/>
  <c r="EG96" i="9" s="1"/>
  <c r="DR96" i="9"/>
  <c r="EF96" i="9" s="1"/>
  <c r="DQ96" i="9"/>
  <c r="EE96" i="9" s="1"/>
  <c r="DP96" i="9"/>
  <c r="ED96" i="9" s="1"/>
  <c r="DO96" i="9"/>
  <c r="EC96" i="9" s="1"/>
  <c r="DN96" i="9"/>
  <c r="EB96" i="9" s="1"/>
  <c r="DM96" i="9"/>
  <c r="EA96" i="9" s="1"/>
  <c r="DL96" i="9"/>
  <c r="DZ96" i="9" s="1"/>
  <c r="DK96" i="9"/>
  <c r="DY96" i="9" s="1"/>
  <c r="DV94" i="9"/>
  <c r="EJ94" i="9" s="1"/>
  <c r="DU94" i="9"/>
  <c r="EI94" i="9" s="1"/>
  <c r="DT94" i="9"/>
  <c r="EH94" i="9" s="1"/>
  <c r="DS94" i="9"/>
  <c r="EG94" i="9" s="1"/>
  <c r="DR94" i="9"/>
  <c r="EF94" i="9" s="1"/>
  <c r="DQ94" i="9"/>
  <c r="EE94" i="9" s="1"/>
  <c r="DP94" i="9"/>
  <c r="ED94" i="9" s="1"/>
  <c r="DO94" i="9"/>
  <c r="EC94" i="9" s="1"/>
  <c r="DN94" i="9"/>
  <c r="EB94" i="9" s="1"/>
  <c r="DM94" i="9"/>
  <c r="EA94" i="9" s="1"/>
  <c r="DL94" i="9"/>
  <c r="DZ94" i="9" s="1"/>
  <c r="DK94" i="9"/>
  <c r="DY94" i="9" s="1"/>
  <c r="DV92" i="9"/>
  <c r="EJ92" i="9" s="1"/>
  <c r="DU92" i="9"/>
  <c r="EI92" i="9" s="1"/>
  <c r="DT92" i="9"/>
  <c r="EH92" i="9" s="1"/>
  <c r="DS92" i="9"/>
  <c r="EG92" i="9" s="1"/>
  <c r="DR92" i="9"/>
  <c r="EF92" i="9" s="1"/>
  <c r="DQ92" i="9"/>
  <c r="EE92" i="9" s="1"/>
  <c r="DP92" i="9"/>
  <c r="ED92" i="9" s="1"/>
  <c r="DO92" i="9"/>
  <c r="EC92" i="9" s="1"/>
  <c r="DN92" i="9"/>
  <c r="EB92" i="9" s="1"/>
  <c r="DM92" i="9"/>
  <c r="EA92" i="9" s="1"/>
  <c r="DL92" i="9"/>
  <c r="DZ92" i="9" s="1"/>
  <c r="DK92" i="9"/>
  <c r="DY92" i="9" s="1"/>
  <c r="DV90" i="9"/>
  <c r="EJ90" i="9" s="1"/>
  <c r="DU90" i="9"/>
  <c r="EI90" i="9" s="1"/>
  <c r="DT90" i="9"/>
  <c r="EH90" i="9" s="1"/>
  <c r="DS90" i="9"/>
  <c r="EG90" i="9" s="1"/>
  <c r="DR90" i="9"/>
  <c r="EF90" i="9" s="1"/>
  <c r="DQ90" i="9"/>
  <c r="EE90" i="9" s="1"/>
  <c r="DP90" i="9"/>
  <c r="ED90" i="9" s="1"/>
  <c r="DO90" i="9"/>
  <c r="EC90" i="9" s="1"/>
  <c r="DN90" i="9"/>
  <c r="EB90" i="9" s="1"/>
  <c r="DM90" i="9"/>
  <c r="EA90" i="9" s="1"/>
  <c r="DL90" i="9"/>
  <c r="DZ90" i="9" s="1"/>
  <c r="DK90" i="9"/>
  <c r="DY90" i="9" s="1"/>
  <c r="DV88" i="9"/>
  <c r="EJ88" i="9" s="1"/>
  <c r="DU88" i="9"/>
  <c r="EI88" i="9" s="1"/>
  <c r="DT88" i="9"/>
  <c r="EH88" i="9" s="1"/>
  <c r="DS88" i="9"/>
  <c r="EG88" i="9" s="1"/>
  <c r="DR88" i="9"/>
  <c r="EF88" i="9" s="1"/>
  <c r="DQ88" i="9"/>
  <c r="EE88" i="9" s="1"/>
  <c r="DP88" i="9"/>
  <c r="ED88" i="9" s="1"/>
  <c r="DO88" i="9"/>
  <c r="EC88" i="9" s="1"/>
  <c r="DN88" i="9"/>
  <c r="EB88" i="9" s="1"/>
  <c r="DM88" i="9"/>
  <c r="EA88" i="9" s="1"/>
  <c r="DL88" i="9"/>
  <c r="DZ88" i="9" s="1"/>
  <c r="DK88" i="9"/>
  <c r="DY88" i="9" s="1"/>
  <c r="DV86" i="9"/>
  <c r="EJ86" i="9" s="1"/>
  <c r="DU86" i="9"/>
  <c r="EI86" i="9" s="1"/>
  <c r="DT86" i="9"/>
  <c r="EH86" i="9" s="1"/>
  <c r="DS86" i="9"/>
  <c r="EG86" i="9" s="1"/>
  <c r="DR86" i="9"/>
  <c r="EF86" i="9" s="1"/>
  <c r="DQ86" i="9"/>
  <c r="EE86" i="9" s="1"/>
  <c r="DP86" i="9"/>
  <c r="ED86" i="9" s="1"/>
  <c r="DO86" i="9"/>
  <c r="EC86" i="9" s="1"/>
  <c r="DN86" i="9"/>
  <c r="EB86" i="9" s="1"/>
  <c r="DM86" i="9"/>
  <c r="EA86" i="9" s="1"/>
  <c r="DL86" i="9"/>
  <c r="DZ86" i="9" s="1"/>
  <c r="DK86" i="9"/>
  <c r="DY86" i="9" s="1"/>
  <c r="DV84" i="9"/>
  <c r="EJ84" i="9" s="1"/>
  <c r="DU84" i="9"/>
  <c r="EI84" i="9" s="1"/>
  <c r="DT84" i="9"/>
  <c r="EH84" i="9" s="1"/>
  <c r="DS84" i="9"/>
  <c r="EG84" i="9" s="1"/>
  <c r="DR84" i="9"/>
  <c r="EF84" i="9" s="1"/>
  <c r="DQ84" i="9"/>
  <c r="EE84" i="9" s="1"/>
  <c r="DP84" i="9"/>
  <c r="ED84" i="9" s="1"/>
  <c r="DO84" i="9"/>
  <c r="EC84" i="9" s="1"/>
  <c r="DN84" i="9"/>
  <c r="EB84" i="9" s="1"/>
  <c r="DM84" i="9"/>
  <c r="EA84" i="9" s="1"/>
  <c r="DL84" i="9"/>
  <c r="DZ84" i="9" s="1"/>
  <c r="DK84" i="9"/>
  <c r="DY84" i="9" s="1"/>
  <c r="DV82" i="9"/>
  <c r="EJ82" i="9" s="1"/>
  <c r="DU82" i="9"/>
  <c r="EI82" i="9" s="1"/>
  <c r="DT82" i="9"/>
  <c r="EH82" i="9" s="1"/>
  <c r="DS82" i="9"/>
  <c r="EG82" i="9" s="1"/>
  <c r="DR82" i="9"/>
  <c r="EF82" i="9" s="1"/>
  <c r="DQ82" i="9"/>
  <c r="EE82" i="9" s="1"/>
  <c r="DP82" i="9"/>
  <c r="ED82" i="9" s="1"/>
  <c r="DO82" i="9"/>
  <c r="EC82" i="9" s="1"/>
  <c r="DN82" i="9"/>
  <c r="EB82" i="9" s="1"/>
  <c r="DM82" i="9"/>
  <c r="EA82" i="9" s="1"/>
  <c r="DL82" i="9"/>
  <c r="DZ82" i="9" s="1"/>
  <c r="DK82" i="9"/>
  <c r="DY82" i="9" s="1"/>
  <c r="DV80" i="9"/>
  <c r="EJ80" i="9" s="1"/>
  <c r="DU80" i="9"/>
  <c r="EI80" i="9" s="1"/>
  <c r="DT80" i="9"/>
  <c r="EH80" i="9" s="1"/>
  <c r="DS80" i="9"/>
  <c r="EG80" i="9" s="1"/>
  <c r="DR80" i="9"/>
  <c r="EF80" i="9" s="1"/>
  <c r="DQ80" i="9"/>
  <c r="EE80" i="9" s="1"/>
  <c r="DP80" i="9"/>
  <c r="ED80" i="9" s="1"/>
  <c r="DO80" i="9"/>
  <c r="EC80" i="9" s="1"/>
  <c r="DN80" i="9"/>
  <c r="EB80" i="9" s="1"/>
  <c r="DM80" i="9"/>
  <c r="EA80" i="9" s="1"/>
  <c r="DL80" i="9"/>
  <c r="DZ80" i="9" s="1"/>
  <c r="DK80" i="9"/>
  <c r="DY80" i="9" s="1"/>
  <c r="DV78" i="9"/>
  <c r="EJ78" i="9" s="1"/>
  <c r="DU78" i="9"/>
  <c r="EI78" i="9" s="1"/>
  <c r="DT78" i="9"/>
  <c r="EH78" i="9" s="1"/>
  <c r="DS78" i="9"/>
  <c r="EG78" i="9" s="1"/>
  <c r="DR78" i="9"/>
  <c r="EF78" i="9" s="1"/>
  <c r="DQ78" i="9"/>
  <c r="EE78" i="9" s="1"/>
  <c r="DP78" i="9"/>
  <c r="ED78" i="9" s="1"/>
  <c r="DO78" i="9"/>
  <c r="EC78" i="9" s="1"/>
  <c r="DN78" i="9"/>
  <c r="EB78" i="9" s="1"/>
  <c r="DM78" i="9"/>
  <c r="EA78" i="9" s="1"/>
  <c r="DL78" i="9"/>
  <c r="DZ78" i="9" s="1"/>
  <c r="DK78" i="9"/>
  <c r="DY78" i="9" s="1"/>
  <c r="DV76" i="9"/>
  <c r="EJ76" i="9" s="1"/>
  <c r="DU76" i="9"/>
  <c r="EI76" i="9" s="1"/>
  <c r="DT76" i="9"/>
  <c r="EH76" i="9" s="1"/>
  <c r="DS76" i="9"/>
  <c r="EG76" i="9" s="1"/>
  <c r="DR76" i="9"/>
  <c r="EF76" i="9" s="1"/>
  <c r="DQ76" i="9"/>
  <c r="EE76" i="9" s="1"/>
  <c r="DP76" i="9"/>
  <c r="ED76" i="9" s="1"/>
  <c r="DO76" i="9"/>
  <c r="EC76" i="9" s="1"/>
  <c r="DN76" i="9"/>
  <c r="EB76" i="9" s="1"/>
  <c r="DM76" i="9"/>
  <c r="EA76" i="9" s="1"/>
  <c r="DL76" i="9"/>
  <c r="DZ76" i="9" s="1"/>
  <c r="DK76" i="9"/>
  <c r="DY76" i="9" s="1"/>
  <c r="DV74" i="9"/>
  <c r="EJ74" i="9" s="1"/>
  <c r="DU74" i="9"/>
  <c r="EI74" i="9" s="1"/>
  <c r="DT74" i="9"/>
  <c r="EH74" i="9" s="1"/>
  <c r="DS74" i="9"/>
  <c r="EG74" i="9" s="1"/>
  <c r="DR74" i="9"/>
  <c r="EF74" i="9" s="1"/>
  <c r="DQ74" i="9"/>
  <c r="EE74" i="9" s="1"/>
  <c r="DP74" i="9"/>
  <c r="ED74" i="9" s="1"/>
  <c r="DO74" i="9"/>
  <c r="EC74" i="9" s="1"/>
  <c r="DN74" i="9"/>
  <c r="EB74" i="9" s="1"/>
  <c r="DM74" i="9"/>
  <c r="EA74" i="9" s="1"/>
  <c r="DL74" i="9"/>
  <c r="DZ74" i="9" s="1"/>
  <c r="DK74" i="9"/>
  <c r="DY74" i="9" s="1"/>
  <c r="DV72" i="9"/>
  <c r="EJ72" i="9" s="1"/>
  <c r="DU72" i="9"/>
  <c r="EI72" i="9" s="1"/>
  <c r="DT72" i="9"/>
  <c r="EH72" i="9" s="1"/>
  <c r="DS72" i="9"/>
  <c r="EG72" i="9" s="1"/>
  <c r="DR72" i="9"/>
  <c r="EF72" i="9" s="1"/>
  <c r="DQ72" i="9"/>
  <c r="EE72" i="9" s="1"/>
  <c r="DP72" i="9"/>
  <c r="ED72" i="9" s="1"/>
  <c r="DO72" i="9"/>
  <c r="EC72" i="9" s="1"/>
  <c r="DN72" i="9"/>
  <c r="EB72" i="9" s="1"/>
  <c r="DM72" i="9"/>
  <c r="EA72" i="9" s="1"/>
  <c r="DL72" i="9"/>
  <c r="DZ72" i="9" s="1"/>
  <c r="DK72" i="9"/>
  <c r="DY72" i="9" s="1"/>
  <c r="DV70" i="9"/>
  <c r="EJ70" i="9" s="1"/>
  <c r="DU70" i="9"/>
  <c r="EI70" i="9" s="1"/>
  <c r="DT70" i="9"/>
  <c r="EH70" i="9" s="1"/>
  <c r="DS70" i="9"/>
  <c r="EG70" i="9" s="1"/>
  <c r="DR70" i="9"/>
  <c r="EF70" i="9" s="1"/>
  <c r="DQ70" i="9"/>
  <c r="EE70" i="9" s="1"/>
  <c r="DP70" i="9"/>
  <c r="ED70" i="9" s="1"/>
  <c r="DO70" i="9"/>
  <c r="EC70" i="9" s="1"/>
  <c r="DN70" i="9"/>
  <c r="EB70" i="9" s="1"/>
  <c r="DM70" i="9"/>
  <c r="EA70" i="9" s="1"/>
  <c r="DL70" i="9"/>
  <c r="DZ70" i="9" s="1"/>
  <c r="DK70" i="9"/>
  <c r="DY70" i="9" s="1"/>
  <c r="DV68" i="9"/>
  <c r="EJ68" i="9" s="1"/>
  <c r="DU68" i="9"/>
  <c r="EI68" i="9" s="1"/>
  <c r="DT68" i="9"/>
  <c r="EH68" i="9" s="1"/>
  <c r="DS68" i="9"/>
  <c r="EG68" i="9" s="1"/>
  <c r="DR68" i="9"/>
  <c r="EF68" i="9" s="1"/>
  <c r="DQ68" i="9"/>
  <c r="EE68" i="9" s="1"/>
  <c r="DP68" i="9"/>
  <c r="ED68" i="9" s="1"/>
  <c r="DO68" i="9"/>
  <c r="EC68" i="9" s="1"/>
  <c r="DN68" i="9"/>
  <c r="EB68" i="9" s="1"/>
  <c r="DM68" i="9"/>
  <c r="EA68" i="9" s="1"/>
  <c r="DL68" i="9"/>
  <c r="DZ68" i="9" s="1"/>
  <c r="DK68" i="9"/>
  <c r="DY68" i="9" s="1"/>
  <c r="DV66" i="9"/>
  <c r="EJ66" i="9" s="1"/>
  <c r="DU66" i="9"/>
  <c r="EI66" i="9" s="1"/>
  <c r="DT66" i="9"/>
  <c r="EH66" i="9" s="1"/>
  <c r="DS66" i="9"/>
  <c r="EG66" i="9" s="1"/>
  <c r="DR66" i="9"/>
  <c r="EF66" i="9" s="1"/>
  <c r="DQ66" i="9"/>
  <c r="EE66" i="9" s="1"/>
  <c r="DP66" i="9"/>
  <c r="ED66" i="9" s="1"/>
  <c r="DO66" i="9"/>
  <c r="EC66" i="9" s="1"/>
  <c r="DN66" i="9"/>
  <c r="EB66" i="9" s="1"/>
  <c r="DM66" i="9"/>
  <c r="EA66" i="9" s="1"/>
  <c r="DL66" i="9"/>
  <c r="DZ66" i="9" s="1"/>
  <c r="DK66" i="9"/>
  <c r="DY66" i="9" s="1"/>
  <c r="F3" i="20"/>
  <c r="G3" i="20" s="1"/>
  <c r="H3" i="20" s="1"/>
  <c r="I3" i="20" s="1"/>
  <c r="J3" i="20" s="1"/>
  <c r="K3" i="20" s="1"/>
  <c r="L3" i="20" s="1"/>
  <c r="M3" i="20" s="1"/>
  <c r="N3" i="20" s="1"/>
  <c r="O3" i="20" s="1"/>
  <c r="P3" i="20" s="1"/>
  <c r="CZ137" i="9"/>
  <c r="DA136" i="9"/>
  <c r="CZ136" i="9"/>
  <c r="DA135" i="9"/>
  <c r="CZ135" i="9"/>
  <c r="DA134" i="9"/>
  <c r="CZ134" i="9"/>
  <c r="DA133" i="9"/>
  <c r="CZ133" i="9"/>
  <c r="CZ132" i="9"/>
  <c r="DB130" i="9"/>
  <c r="CZ130" i="9"/>
  <c r="DA129" i="9"/>
  <c r="CZ129" i="9"/>
  <c r="DA128" i="9"/>
  <c r="CZ128" i="9"/>
  <c r="DA127" i="9"/>
  <c r="CZ127" i="9"/>
  <c r="DA126" i="9"/>
  <c r="CZ126" i="9"/>
  <c r="DG97" i="9"/>
  <c r="DV97" i="9" s="1"/>
  <c r="EJ97" i="9" s="1"/>
  <c r="DH96" i="9"/>
  <c r="DH97" i="9" s="1"/>
  <c r="DJ97" i="9" s="1"/>
  <c r="DG95" i="9"/>
  <c r="DH94" i="9"/>
  <c r="DG93" i="9"/>
  <c r="DH92" i="9"/>
  <c r="DI92" i="9" s="1"/>
  <c r="DG91" i="9"/>
  <c r="DH90" i="9"/>
  <c r="DH91" i="9" s="1"/>
  <c r="DJ91" i="9" s="1"/>
  <c r="DG89" i="9"/>
  <c r="DH88" i="9"/>
  <c r="DH89" i="9" s="1"/>
  <c r="DJ89" i="9" s="1"/>
  <c r="DG87" i="9"/>
  <c r="DH86" i="9"/>
  <c r="DH87" i="9" s="1"/>
  <c r="DJ87" i="9" s="1"/>
  <c r="DG85" i="9"/>
  <c r="DH84" i="9"/>
  <c r="DG83" i="9"/>
  <c r="DR83" i="9" s="1"/>
  <c r="EF83" i="9" s="1"/>
  <c r="DH82" i="9"/>
  <c r="DH83" i="9" s="1"/>
  <c r="DJ83" i="9" s="1"/>
  <c r="DG81" i="9"/>
  <c r="DH80" i="9"/>
  <c r="DG79" i="9"/>
  <c r="DH78" i="9"/>
  <c r="DH79" i="9" s="1"/>
  <c r="DJ79" i="9" s="1"/>
  <c r="DG77" i="9"/>
  <c r="DH76" i="9"/>
  <c r="DH75" i="9"/>
  <c r="DJ75" i="9" s="1"/>
  <c r="DG75" i="9"/>
  <c r="DR75" i="9" s="1"/>
  <c r="EF75" i="9" s="1"/>
  <c r="DI74" i="9"/>
  <c r="DH74" i="9"/>
  <c r="DG73" i="9"/>
  <c r="DH72" i="9"/>
  <c r="DG71" i="9"/>
  <c r="DH70" i="9"/>
  <c r="DH71" i="9" s="1"/>
  <c r="DJ71" i="9" s="1"/>
  <c r="DG69" i="9"/>
  <c r="DH68" i="9"/>
  <c r="DG67" i="9"/>
  <c r="DH66" i="9"/>
  <c r="DH67" i="9" s="1"/>
  <c r="DJ67" i="9" s="1"/>
  <c r="DG65" i="9"/>
  <c r="DH64" i="9"/>
  <c r="DI64" i="9" s="1"/>
  <c r="DG63" i="9"/>
  <c r="DH62" i="9"/>
  <c r="DI62" i="9" s="1"/>
  <c r="DG61" i="9"/>
  <c r="DH60" i="9"/>
  <c r="DI60" i="9" s="1"/>
  <c r="DG59" i="9"/>
  <c r="DH58" i="9"/>
  <c r="DI58" i="9" s="1"/>
  <c r="DG57" i="9"/>
  <c r="DH56" i="9"/>
  <c r="DI56" i="9" s="1"/>
  <c r="DG55" i="9"/>
  <c r="DH54" i="9"/>
  <c r="DG53" i="9"/>
  <c r="DH52" i="9"/>
  <c r="DI52" i="9" s="1"/>
  <c r="DG51" i="9"/>
  <c r="DH50" i="9"/>
  <c r="DG49" i="9"/>
  <c r="DH48" i="9"/>
  <c r="DI48" i="9" s="1"/>
  <c r="Q53" i="20"/>
  <c r="Q52" i="20"/>
  <c r="Q51" i="20"/>
  <c r="Q50" i="20"/>
  <c r="Q49" i="20"/>
  <c r="Q48" i="20"/>
  <c r="Q47" i="20"/>
  <c r="Q46" i="20"/>
  <c r="Q45" i="20"/>
  <c r="Q44" i="20"/>
  <c r="Q43" i="20"/>
  <c r="Q42" i="20"/>
  <c r="Q41" i="20"/>
  <c r="Q40" i="20"/>
  <c r="Q39" i="20"/>
  <c r="Q38" i="20"/>
  <c r="Q37" i="20"/>
  <c r="Q36" i="20"/>
  <c r="Q35" i="20"/>
  <c r="Q34" i="20"/>
  <c r="Q33" i="20"/>
  <c r="Q32" i="20"/>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Q4" i="20"/>
  <c r="A41" i="20" l="1"/>
  <c r="A41" i="22"/>
  <c r="A21" i="20"/>
  <c r="A21" i="22"/>
  <c r="DI78" i="9"/>
  <c r="A19" i="20"/>
  <c r="A19" i="22"/>
  <c r="A27" i="20"/>
  <c r="A27" i="22"/>
  <c r="A33" i="20"/>
  <c r="A33" i="22"/>
  <c r="A13" i="20"/>
  <c r="A13" i="22"/>
  <c r="A15" i="20"/>
  <c r="A15" i="22"/>
  <c r="A35" i="20"/>
  <c r="A35" i="22"/>
  <c r="A43" i="20"/>
  <c r="A43" i="22"/>
  <c r="A51" i="20"/>
  <c r="A51" i="22"/>
  <c r="DP65" i="9"/>
  <c r="ED65" i="9" s="1"/>
  <c r="A49" i="20"/>
  <c r="A49" i="22"/>
  <c r="DH59" i="9"/>
  <c r="DJ59" i="9" s="1"/>
  <c r="A23" i="20"/>
  <c r="A23" i="22"/>
  <c r="A31" i="20"/>
  <c r="A31" i="22"/>
  <c r="A37" i="20"/>
  <c r="A37" i="22"/>
  <c r="A45" i="20"/>
  <c r="A45" i="22"/>
  <c r="A53" i="20"/>
  <c r="A53" i="22"/>
  <c r="DN81" i="9"/>
  <c r="EB81" i="9" s="1"/>
  <c r="A29" i="20"/>
  <c r="A29" i="22"/>
  <c r="A17" i="20"/>
  <c r="A17" i="22"/>
  <c r="A25" i="20"/>
  <c r="A25" i="22"/>
  <c r="A39" i="20"/>
  <c r="A39" i="22"/>
  <c r="A47" i="20"/>
  <c r="A47" i="22"/>
  <c r="DV85" i="9"/>
  <c r="EJ85" i="9" s="1"/>
  <c r="A11" i="20"/>
  <c r="A11" i="22"/>
  <c r="A9" i="20"/>
  <c r="A9" i="22"/>
  <c r="A7" i="20"/>
  <c r="A7" i="22"/>
  <c r="A5" i="20"/>
  <c r="A5" i="22"/>
  <c r="DH57" i="9"/>
  <c r="DJ57" i="9" s="1"/>
  <c r="DV65" i="9"/>
  <c r="EJ65" i="9" s="1"/>
  <c r="DN69" i="9"/>
  <c r="EB69" i="9" s="1"/>
  <c r="DR71" i="9"/>
  <c r="EF71" i="9" s="1"/>
  <c r="DV75" i="9"/>
  <c r="EJ75" i="9" s="1"/>
  <c r="DN79" i="9"/>
  <c r="EB79" i="9" s="1"/>
  <c r="DR81" i="9"/>
  <c r="EF81" i="9" s="1"/>
  <c r="DV83" i="9"/>
  <c r="EJ83" i="9" s="1"/>
  <c r="DN89" i="9"/>
  <c r="EB89" i="9" s="1"/>
  <c r="DR91" i="9"/>
  <c r="EF91" i="9" s="1"/>
  <c r="DV95" i="9"/>
  <c r="EJ95" i="9" s="1"/>
  <c r="DV67" i="9"/>
  <c r="EJ67" i="9" s="1"/>
  <c r="DN67" i="9"/>
  <c r="EB67" i="9" s="1"/>
  <c r="DR69" i="9"/>
  <c r="EF69" i="9" s="1"/>
  <c r="DV71" i="9"/>
  <c r="EJ71" i="9" s="1"/>
  <c r="DN77" i="9"/>
  <c r="EB77" i="9" s="1"/>
  <c r="DR79" i="9"/>
  <c r="EF79" i="9" s="1"/>
  <c r="DV81" i="9"/>
  <c r="EJ81" i="9" s="1"/>
  <c r="DN85" i="9"/>
  <c r="EB85" i="9" s="1"/>
  <c r="DR89" i="9"/>
  <c r="EF89" i="9" s="1"/>
  <c r="DV91" i="9"/>
  <c r="EJ91" i="9" s="1"/>
  <c r="DN97" i="9"/>
  <c r="EB97" i="9" s="1"/>
  <c r="DN71" i="9"/>
  <c r="EB71" i="9" s="1"/>
  <c r="DV77" i="9"/>
  <c r="EJ77" i="9" s="1"/>
  <c r="DN91" i="9"/>
  <c r="EB91" i="9" s="1"/>
  <c r="DR95" i="9"/>
  <c r="EF95" i="9" s="1"/>
  <c r="DI90" i="9"/>
  <c r="DR67" i="9"/>
  <c r="EF67" i="9" s="1"/>
  <c r="DV69" i="9"/>
  <c r="EJ69" i="9" s="1"/>
  <c r="DN75" i="9"/>
  <c r="EB75" i="9" s="1"/>
  <c r="DR77" i="9"/>
  <c r="EF77" i="9" s="1"/>
  <c r="DV79" i="9"/>
  <c r="EJ79" i="9" s="1"/>
  <c r="DN83" i="9"/>
  <c r="EB83" i="9" s="1"/>
  <c r="DR85" i="9"/>
  <c r="EF85" i="9" s="1"/>
  <c r="DV89" i="9"/>
  <c r="EJ89" i="9" s="1"/>
  <c r="DN95" i="9"/>
  <c r="EB95" i="9" s="1"/>
  <c r="DR97" i="9"/>
  <c r="EF97" i="9" s="1"/>
  <c r="DR73" i="9"/>
  <c r="EF73" i="9" s="1"/>
  <c r="DN87" i="9"/>
  <c r="FD87" i="9" s="1"/>
  <c r="DR87" i="9"/>
  <c r="EF87" i="9" s="1"/>
  <c r="DN93" i="9"/>
  <c r="EB93" i="9" s="1"/>
  <c r="DR93" i="9"/>
  <c r="EF93" i="9" s="1"/>
  <c r="DV93" i="9"/>
  <c r="GN93" i="9" s="1"/>
  <c r="DH63" i="9"/>
  <c r="DJ63" i="9" s="1"/>
  <c r="DI82" i="9"/>
  <c r="DH93" i="9"/>
  <c r="DJ93" i="9" s="1"/>
  <c r="DI96" i="9"/>
  <c r="DK63" i="9"/>
  <c r="DY63" i="9" s="1"/>
  <c r="DQ63" i="9"/>
  <c r="EE63" i="9" s="1"/>
  <c r="DV63" i="9"/>
  <c r="EJ63" i="9" s="1"/>
  <c r="DQ65" i="9"/>
  <c r="FU65" i="9" s="1"/>
  <c r="DK67" i="9"/>
  <c r="DY67" i="9" s="1"/>
  <c r="DO67" i="9"/>
  <c r="EC67" i="9" s="1"/>
  <c r="DS67" i="9"/>
  <c r="EG67" i="9" s="1"/>
  <c r="DK69" i="9"/>
  <c r="GC69" i="9" s="1"/>
  <c r="DO69" i="9"/>
  <c r="EC69" i="9" s="1"/>
  <c r="DS69" i="9"/>
  <c r="EG69" i="9" s="1"/>
  <c r="DK71" i="9"/>
  <c r="DY71" i="9" s="1"/>
  <c r="DO71" i="9"/>
  <c r="EQ71" i="9" s="1"/>
  <c r="DS71" i="9"/>
  <c r="EG71" i="9" s="1"/>
  <c r="DK73" i="9"/>
  <c r="DY73" i="9" s="1"/>
  <c r="DO73" i="9"/>
  <c r="EC73" i="9" s="1"/>
  <c r="DS73" i="9"/>
  <c r="FI73" i="9" s="1"/>
  <c r="DK75" i="9"/>
  <c r="DY75" i="9" s="1"/>
  <c r="DO75" i="9"/>
  <c r="EC75" i="9" s="1"/>
  <c r="DS75" i="9"/>
  <c r="EG75" i="9" s="1"/>
  <c r="DK77" i="9"/>
  <c r="FO77" i="9" s="1"/>
  <c r="DO77" i="9"/>
  <c r="EC77" i="9" s="1"/>
  <c r="DS77" i="9"/>
  <c r="EG77" i="9" s="1"/>
  <c r="DK79" i="9"/>
  <c r="DY79" i="9" s="1"/>
  <c r="DO79" i="9"/>
  <c r="FS79" i="9" s="1"/>
  <c r="DS79" i="9"/>
  <c r="EG79" i="9" s="1"/>
  <c r="DK81" i="9"/>
  <c r="DY81" i="9" s="1"/>
  <c r="DO81" i="9"/>
  <c r="EC81" i="9" s="1"/>
  <c r="DS81" i="9"/>
  <c r="FW81" i="9" s="1"/>
  <c r="DK83" i="9"/>
  <c r="DY83" i="9" s="1"/>
  <c r="DO83" i="9"/>
  <c r="EC83" i="9" s="1"/>
  <c r="DS83" i="9"/>
  <c r="EG83" i="9" s="1"/>
  <c r="DK85" i="9"/>
  <c r="DO85" i="9"/>
  <c r="EC85" i="9" s="1"/>
  <c r="DS85" i="9"/>
  <c r="EG85" i="9" s="1"/>
  <c r="DK87" i="9"/>
  <c r="DY87" i="9" s="1"/>
  <c r="DO87" i="9"/>
  <c r="DS87" i="9"/>
  <c r="EG87" i="9" s="1"/>
  <c r="DK89" i="9"/>
  <c r="DY89" i="9" s="1"/>
  <c r="DO89" i="9"/>
  <c r="EC89" i="9" s="1"/>
  <c r="DS89" i="9"/>
  <c r="FI89" i="9" s="1"/>
  <c r="DK91" i="9"/>
  <c r="DY91" i="9" s="1"/>
  <c r="DO91" i="9"/>
  <c r="EC91" i="9" s="1"/>
  <c r="DS91" i="9"/>
  <c r="EG91" i="9" s="1"/>
  <c r="DK93" i="9"/>
  <c r="DO93" i="9"/>
  <c r="EC93" i="9" s="1"/>
  <c r="DS93" i="9"/>
  <c r="EG93" i="9" s="1"/>
  <c r="DK95" i="9"/>
  <c r="DY95" i="9" s="1"/>
  <c r="DO95" i="9"/>
  <c r="DS95" i="9"/>
  <c r="EG95" i="9" s="1"/>
  <c r="DK97" i="9"/>
  <c r="DY97" i="9" s="1"/>
  <c r="DO97" i="9"/>
  <c r="EC97" i="9" s="1"/>
  <c r="DS97" i="9"/>
  <c r="DO63" i="9"/>
  <c r="EC63" i="9" s="1"/>
  <c r="DU63" i="9"/>
  <c r="EI63" i="9" s="1"/>
  <c r="DV73" i="9"/>
  <c r="EJ73" i="9" s="1"/>
  <c r="DV87" i="9"/>
  <c r="GN87" i="9" s="1"/>
  <c r="DH61" i="9"/>
  <c r="DJ61" i="9" s="1"/>
  <c r="DM63" i="9"/>
  <c r="EA63" i="9" s="1"/>
  <c r="DR63" i="9"/>
  <c r="EF63" i="9" s="1"/>
  <c r="DL65" i="9"/>
  <c r="DT65" i="9"/>
  <c r="EH65" i="9" s="1"/>
  <c r="DL67" i="9"/>
  <c r="DZ67" i="9" s="1"/>
  <c r="DP67" i="9"/>
  <c r="ED67" i="9" s="1"/>
  <c r="DT67" i="9"/>
  <c r="EV67" i="9" s="1"/>
  <c r="DL69" i="9"/>
  <c r="DZ69" i="9" s="1"/>
  <c r="DP69" i="9"/>
  <c r="ED69" i="9" s="1"/>
  <c r="DT69" i="9"/>
  <c r="EH69" i="9" s="1"/>
  <c r="DL71" i="9"/>
  <c r="DP71" i="9"/>
  <c r="ED71" i="9" s="1"/>
  <c r="DT71" i="9"/>
  <c r="EH71" i="9" s="1"/>
  <c r="DL73" i="9"/>
  <c r="DZ73" i="9" s="1"/>
  <c r="DP73" i="9"/>
  <c r="FT73" i="9" s="1"/>
  <c r="DT73" i="9"/>
  <c r="EH73" i="9" s="1"/>
  <c r="DL75" i="9"/>
  <c r="DZ75" i="9" s="1"/>
  <c r="DP75" i="9"/>
  <c r="ED75" i="9" s="1"/>
  <c r="DT75" i="9"/>
  <c r="EV75" i="9" s="1"/>
  <c r="DL77" i="9"/>
  <c r="DZ77" i="9" s="1"/>
  <c r="DP77" i="9"/>
  <c r="ED77" i="9" s="1"/>
  <c r="DT77" i="9"/>
  <c r="EH77" i="9" s="1"/>
  <c r="DL79" i="9"/>
  <c r="FB79" i="9" s="1"/>
  <c r="DP79" i="9"/>
  <c r="ED79" i="9" s="1"/>
  <c r="DT79" i="9"/>
  <c r="EH79" i="9" s="1"/>
  <c r="DL81" i="9"/>
  <c r="DZ81" i="9" s="1"/>
  <c r="DP81" i="9"/>
  <c r="FF81" i="9" s="1"/>
  <c r="DT81" i="9"/>
  <c r="EH81" i="9" s="1"/>
  <c r="DL83" i="9"/>
  <c r="DZ83" i="9" s="1"/>
  <c r="DP83" i="9"/>
  <c r="ED83" i="9" s="1"/>
  <c r="DT83" i="9"/>
  <c r="EV83" i="9" s="1"/>
  <c r="DL85" i="9"/>
  <c r="DZ85" i="9" s="1"/>
  <c r="DP85" i="9"/>
  <c r="ED85" i="9" s="1"/>
  <c r="DT85" i="9"/>
  <c r="EH85" i="9" s="1"/>
  <c r="DL87" i="9"/>
  <c r="GD87" i="9" s="1"/>
  <c r="DP87" i="9"/>
  <c r="ED87" i="9" s="1"/>
  <c r="DT87" i="9"/>
  <c r="EH87" i="9" s="1"/>
  <c r="DL89" i="9"/>
  <c r="DZ89" i="9" s="1"/>
  <c r="DP89" i="9"/>
  <c r="FT89" i="9" s="1"/>
  <c r="DT89" i="9"/>
  <c r="EH89" i="9" s="1"/>
  <c r="DL91" i="9"/>
  <c r="DZ91" i="9" s="1"/>
  <c r="DP91" i="9"/>
  <c r="ED91" i="9" s="1"/>
  <c r="DT91" i="9"/>
  <c r="FJ91" i="9" s="1"/>
  <c r="DL93" i="9"/>
  <c r="DZ93" i="9" s="1"/>
  <c r="DP93" i="9"/>
  <c r="ED93" i="9" s="1"/>
  <c r="DT93" i="9"/>
  <c r="EH93" i="9" s="1"/>
  <c r="DL95" i="9"/>
  <c r="EN95" i="9" s="1"/>
  <c r="DP95" i="9"/>
  <c r="ED95" i="9" s="1"/>
  <c r="DT95" i="9"/>
  <c r="EH95" i="9" s="1"/>
  <c r="DL97" i="9"/>
  <c r="DZ97" i="9" s="1"/>
  <c r="DP97" i="9"/>
  <c r="DT97" i="9"/>
  <c r="EH97" i="9" s="1"/>
  <c r="DN73" i="9"/>
  <c r="EB73" i="9" s="1"/>
  <c r="DI86" i="9"/>
  <c r="DN63" i="9"/>
  <c r="EP63" i="9" s="1"/>
  <c r="DS63" i="9"/>
  <c r="EG63" i="9" s="1"/>
  <c r="DM65" i="9"/>
  <c r="EA65" i="9" s="1"/>
  <c r="DU65" i="9"/>
  <c r="EI65" i="9" s="1"/>
  <c r="DM67" i="9"/>
  <c r="FQ67" i="9" s="1"/>
  <c r="DQ67" i="9"/>
  <c r="EE67" i="9" s="1"/>
  <c r="DU67" i="9"/>
  <c r="EI67" i="9" s="1"/>
  <c r="DM69" i="9"/>
  <c r="EA69" i="9" s="1"/>
  <c r="DQ69" i="9"/>
  <c r="FG69" i="9" s="1"/>
  <c r="DU69" i="9"/>
  <c r="EI69" i="9" s="1"/>
  <c r="DM71" i="9"/>
  <c r="EA71" i="9" s="1"/>
  <c r="DQ71" i="9"/>
  <c r="EE71" i="9" s="1"/>
  <c r="DU71" i="9"/>
  <c r="EW71" i="9" s="1"/>
  <c r="DM73" i="9"/>
  <c r="EA73" i="9" s="1"/>
  <c r="DQ73" i="9"/>
  <c r="EE73" i="9" s="1"/>
  <c r="DU73" i="9"/>
  <c r="EI73" i="9" s="1"/>
  <c r="DM75" i="9"/>
  <c r="EO75" i="9" s="1"/>
  <c r="DQ75" i="9"/>
  <c r="EE75" i="9" s="1"/>
  <c r="DU75" i="9"/>
  <c r="EI75" i="9" s="1"/>
  <c r="DM77" i="9"/>
  <c r="EA77" i="9" s="1"/>
  <c r="DQ77" i="9"/>
  <c r="FG77" i="9" s="1"/>
  <c r="DU77" i="9"/>
  <c r="EI77" i="9" s="1"/>
  <c r="DM79" i="9"/>
  <c r="EA79" i="9" s="1"/>
  <c r="DQ79" i="9"/>
  <c r="EE79" i="9" s="1"/>
  <c r="DU79" i="9"/>
  <c r="DM81" i="9"/>
  <c r="EA81" i="9" s="1"/>
  <c r="DQ81" i="9"/>
  <c r="EE81" i="9" s="1"/>
  <c r="DU81" i="9"/>
  <c r="EI81" i="9" s="1"/>
  <c r="DM83" i="9"/>
  <c r="GE83" i="9" s="1"/>
  <c r="DQ83" i="9"/>
  <c r="EE83" i="9" s="1"/>
  <c r="DU83" i="9"/>
  <c r="EI83" i="9" s="1"/>
  <c r="DM85" i="9"/>
  <c r="EA85" i="9" s="1"/>
  <c r="DQ85" i="9"/>
  <c r="DU85" i="9"/>
  <c r="EI85" i="9" s="1"/>
  <c r="DM87" i="9"/>
  <c r="EA87" i="9" s="1"/>
  <c r="DQ87" i="9"/>
  <c r="EE87" i="9" s="1"/>
  <c r="DU87" i="9"/>
  <c r="FY87" i="9" s="1"/>
  <c r="DM89" i="9"/>
  <c r="EA89" i="9" s="1"/>
  <c r="DQ89" i="9"/>
  <c r="EE89" i="9" s="1"/>
  <c r="DU89" i="9"/>
  <c r="EI89" i="9" s="1"/>
  <c r="DM91" i="9"/>
  <c r="DQ91" i="9"/>
  <c r="EE91" i="9" s="1"/>
  <c r="DU91" i="9"/>
  <c r="EI91" i="9" s="1"/>
  <c r="DM93" i="9"/>
  <c r="EA93" i="9" s="1"/>
  <c r="DQ93" i="9"/>
  <c r="DU93" i="9"/>
  <c r="EI93" i="9" s="1"/>
  <c r="DM95" i="9"/>
  <c r="EA95" i="9" s="1"/>
  <c r="DQ95" i="9"/>
  <c r="EE95" i="9" s="1"/>
  <c r="DU95" i="9"/>
  <c r="GM95" i="9" s="1"/>
  <c r="DM97" i="9"/>
  <c r="EA97" i="9" s="1"/>
  <c r="DQ97" i="9"/>
  <c r="EE97" i="9" s="1"/>
  <c r="DU97" i="9"/>
  <c r="EI97" i="9" s="1"/>
  <c r="DA130" i="9"/>
  <c r="DA137" i="9"/>
  <c r="FO66" i="9"/>
  <c r="FA66" i="9"/>
  <c r="GC66" i="9"/>
  <c r="EM66" i="9"/>
  <c r="FS66" i="9"/>
  <c r="FE66" i="9"/>
  <c r="GG66" i="9"/>
  <c r="EQ66" i="9"/>
  <c r="FW66" i="9"/>
  <c r="FI66" i="9"/>
  <c r="GK66" i="9"/>
  <c r="EU66" i="9"/>
  <c r="FO68" i="9"/>
  <c r="FA68" i="9"/>
  <c r="GC68" i="9"/>
  <c r="EM68" i="9"/>
  <c r="GG68" i="9"/>
  <c r="FS68" i="9"/>
  <c r="FE68" i="9"/>
  <c r="EQ68" i="9"/>
  <c r="FW68" i="9"/>
  <c r="FI68" i="9"/>
  <c r="GK68" i="9"/>
  <c r="EU68" i="9"/>
  <c r="FO70" i="9"/>
  <c r="FA70" i="9"/>
  <c r="EM70" i="9"/>
  <c r="GC70" i="9"/>
  <c r="FS70" i="9"/>
  <c r="FE70" i="9"/>
  <c r="GG70" i="9"/>
  <c r="EQ70" i="9"/>
  <c r="FW70" i="9"/>
  <c r="FI70" i="9"/>
  <c r="GK70" i="9"/>
  <c r="EU70" i="9"/>
  <c r="FO72" i="9"/>
  <c r="FA72" i="9"/>
  <c r="GC72" i="9"/>
  <c r="EM72" i="9"/>
  <c r="FS72" i="9"/>
  <c r="FE72" i="9"/>
  <c r="GG72" i="9"/>
  <c r="EQ72" i="9"/>
  <c r="FW72" i="9"/>
  <c r="FI72" i="9"/>
  <c r="GK72" i="9"/>
  <c r="EU72" i="9"/>
  <c r="GC74" i="9"/>
  <c r="FO74" i="9"/>
  <c r="FA74" i="9"/>
  <c r="EM74" i="9"/>
  <c r="GG74" i="9"/>
  <c r="FS74" i="9"/>
  <c r="FE74" i="9"/>
  <c r="EQ74" i="9"/>
  <c r="FW74" i="9"/>
  <c r="FI74" i="9"/>
  <c r="GK74" i="9"/>
  <c r="EU74" i="9"/>
  <c r="FO76" i="9"/>
  <c r="FA76" i="9"/>
  <c r="EM76" i="9"/>
  <c r="GC76" i="9"/>
  <c r="GG76" i="9"/>
  <c r="FS76" i="9"/>
  <c r="FE76" i="9"/>
  <c r="EQ76" i="9"/>
  <c r="FW76" i="9"/>
  <c r="FI76" i="9"/>
  <c r="EU76" i="9"/>
  <c r="GK76" i="9"/>
  <c r="FO78" i="9"/>
  <c r="FA78" i="9"/>
  <c r="GC78" i="9"/>
  <c r="EM78" i="9"/>
  <c r="GG78" i="9"/>
  <c r="FS78" i="9"/>
  <c r="FE78" i="9"/>
  <c r="EQ78" i="9"/>
  <c r="GK78" i="9"/>
  <c r="FW78" i="9"/>
  <c r="FI78" i="9"/>
  <c r="EU78" i="9"/>
  <c r="FO80" i="9"/>
  <c r="FA80" i="9"/>
  <c r="GC80" i="9"/>
  <c r="EM80" i="9"/>
  <c r="FS80" i="9"/>
  <c r="FE80" i="9"/>
  <c r="GG80" i="9"/>
  <c r="EQ80" i="9"/>
  <c r="FW80" i="9"/>
  <c r="FI80" i="9"/>
  <c r="GK80" i="9"/>
  <c r="EU80" i="9"/>
  <c r="FO82" i="9"/>
  <c r="FA82" i="9"/>
  <c r="GC82" i="9"/>
  <c r="EM82" i="9"/>
  <c r="GG82" i="9"/>
  <c r="FS82" i="9"/>
  <c r="FE82" i="9"/>
  <c r="EQ82" i="9"/>
  <c r="FW82" i="9"/>
  <c r="FI82" i="9"/>
  <c r="GK82" i="9"/>
  <c r="EU82" i="9"/>
  <c r="GC84" i="9"/>
  <c r="FO84" i="9"/>
  <c r="FA84" i="9"/>
  <c r="EM84" i="9"/>
  <c r="FS84" i="9"/>
  <c r="FE84" i="9"/>
  <c r="GG84" i="9"/>
  <c r="EQ84" i="9"/>
  <c r="GK84" i="9"/>
  <c r="FW84" i="9"/>
  <c r="FI84" i="9"/>
  <c r="EU84" i="9"/>
  <c r="FA86" i="9"/>
  <c r="GC86" i="9"/>
  <c r="FO86" i="9"/>
  <c r="EM86" i="9"/>
  <c r="GG86" i="9"/>
  <c r="FS86" i="9"/>
  <c r="FE86" i="9"/>
  <c r="EQ86" i="9"/>
  <c r="FI86" i="9"/>
  <c r="GK86" i="9"/>
  <c r="FW86" i="9"/>
  <c r="EU86" i="9"/>
  <c r="FA88" i="9"/>
  <c r="GC88" i="9"/>
  <c r="EM88" i="9"/>
  <c r="FO88" i="9"/>
  <c r="FE88" i="9"/>
  <c r="GG88" i="9"/>
  <c r="FS88" i="9"/>
  <c r="EQ88" i="9"/>
  <c r="FI88" i="9"/>
  <c r="EU88" i="9"/>
  <c r="FW88" i="9"/>
  <c r="GK88" i="9"/>
  <c r="GC90" i="9"/>
  <c r="FA90" i="9"/>
  <c r="FO90" i="9"/>
  <c r="EM90" i="9"/>
  <c r="GG90" i="9"/>
  <c r="FS90" i="9"/>
  <c r="FE90" i="9"/>
  <c r="EQ90" i="9"/>
  <c r="FI90" i="9"/>
  <c r="GK90" i="9"/>
  <c r="FW90" i="9"/>
  <c r="EU90" i="9"/>
  <c r="FA92" i="9"/>
  <c r="GC92" i="9"/>
  <c r="FO92" i="9"/>
  <c r="EM92" i="9"/>
  <c r="GG92" i="9"/>
  <c r="FE92" i="9"/>
  <c r="FS92" i="9"/>
  <c r="EQ92" i="9"/>
  <c r="FI92" i="9"/>
  <c r="FW92" i="9"/>
  <c r="EU92" i="9"/>
  <c r="GK92" i="9"/>
  <c r="FA94" i="9"/>
  <c r="EM94" i="9"/>
  <c r="GC94" i="9"/>
  <c r="FO94" i="9"/>
  <c r="GG94" i="9"/>
  <c r="FS94" i="9"/>
  <c r="FE94" i="9"/>
  <c r="EQ94" i="9"/>
  <c r="GK94" i="9"/>
  <c r="FI94" i="9"/>
  <c r="FW94" i="9"/>
  <c r="EU94" i="9"/>
  <c r="FA96" i="9"/>
  <c r="FO96" i="9"/>
  <c r="GC96" i="9"/>
  <c r="EM96" i="9"/>
  <c r="FE96" i="9"/>
  <c r="GG96" i="9"/>
  <c r="FS96" i="9"/>
  <c r="EQ96" i="9"/>
  <c r="FI96" i="9"/>
  <c r="FW96" i="9"/>
  <c r="EU96" i="9"/>
  <c r="GK96" i="9"/>
  <c r="GD66" i="9"/>
  <c r="EN66" i="9"/>
  <c r="FP66" i="9"/>
  <c r="FB66" i="9"/>
  <c r="FF66" i="9"/>
  <c r="ER66" i="9"/>
  <c r="FT66" i="9"/>
  <c r="GH66" i="9"/>
  <c r="GL66" i="9"/>
  <c r="EV66" i="9"/>
  <c r="FX66" i="9"/>
  <c r="FJ66" i="9"/>
  <c r="EN68" i="9"/>
  <c r="GD68" i="9"/>
  <c r="FP68" i="9"/>
  <c r="FB68" i="9"/>
  <c r="FT68" i="9"/>
  <c r="ER68" i="9"/>
  <c r="GH68" i="9"/>
  <c r="FF68" i="9"/>
  <c r="GL68" i="9"/>
  <c r="EV68" i="9"/>
  <c r="FX68" i="9"/>
  <c r="FJ68" i="9"/>
  <c r="GD70" i="9"/>
  <c r="EN70" i="9"/>
  <c r="FP70" i="9"/>
  <c r="FB70" i="9"/>
  <c r="FF70" i="9"/>
  <c r="ER70" i="9"/>
  <c r="GH70" i="9"/>
  <c r="FT70" i="9"/>
  <c r="EV70" i="9"/>
  <c r="GL70" i="9"/>
  <c r="FJ70" i="9"/>
  <c r="FX70" i="9"/>
  <c r="GD72" i="9"/>
  <c r="EN72" i="9"/>
  <c r="FP72" i="9"/>
  <c r="FB72" i="9"/>
  <c r="GH72" i="9"/>
  <c r="FT72" i="9"/>
  <c r="ER72" i="9"/>
  <c r="FF72" i="9"/>
  <c r="GL72" i="9"/>
  <c r="EV72" i="9"/>
  <c r="FX72" i="9"/>
  <c r="FJ72" i="9"/>
  <c r="GD74" i="9"/>
  <c r="EN74" i="9"/>
  <c r="FP74" i="9"/>
  <c r="FB74" i="9"/>
  <c r="FF74" i="9"/>
  <c r="ER74" i="9"/>
  <c r="FT74" i="9"/>
  <c r="GH74" i="9"/>
  <c r="GL74" i="9"/>
  <c r="EV74" i="9"/>
  <c r="FX74" i="9"/>
  <c r="FJ74" i="9"/>
  <c r="GD76" i="9"/>
  <c r="EN76" i="9"/>
  <c r="FB76" i="9"/>
  <c r="FP76" i="9"/>
  <c r="GH76" i="9"/>
  <c r="FT76" i="9"/>
  <c r="ER76" i="9"/>
  <c r="FF76" i="9"/>
  <c r="EV76" i="9"/>
  <c r="FX76" i="9"/>
  <c r="FJ76" i="9"/>
  <c r="GL76" i="9"/>
  <c r="GD78" i="9"/>
  <c r="EN78" i="9"/>
  <c r="FP78" i="9"/>
  <c r="FB78" i="9"/>
  <c r="FF78" i="9"/>
  <c r="ER78" i="9"/>
  <c r="GH78" i="9"/>
  <c r="FT78" i="9"/>
  <c r="GL78" i="9"/>
  <c r="EV78" i="9"/>
  <c r="FJ78" i="9"/>
  <c r="FX78" i="9"/>
  <c r="GD80" i="9"/>
  <c r="EN80" i="9"/>
  <c r="FB80" i="9"/>
  <c r="FP80" i="9"/>
  <c r="GH80" i="9"/>
  <c r="FT80" i="9"/>
  <c r="ER80" i="9"/>
  <c r="FF80" i="9"/>
  <c r="EV80" i="9"/>
  <c r="FX80" i="9"/>
  <c r="FJ80" i="9"/>
  <c r="GL80" i="9"/>
  <c r="EN82" i="9"/>
  <c r="FP82" i="9"/>
  <c r="GD82" i="9"/>
  <c r="FB82" i="9"/>
  <c r="FF82" i="9"/>
  <c r="ER82" i="9"/>
  <c r="FT82" i="9"/>
  <c r="GH82" i="9"/>
  <c r="GL82" i="9"/>
  <c r="EV82" i="9"/>
  <c r="FJ82" i="9"/>
  <c r="FX82" i="9"/>
  <c r="GD84" i="9"/>
  <c r="EN84" i="9"/>
  <c r="FB84" i="9"/>
  <c r="FP84" i="9"/>
  <c r="FT84" i="9"/>
  <c r="ER84" i="9"/>
  <c r="FF84" i="9"/>
  <c r="GH84" i="9"/>
  <c r="EV84" i="9"/>
  <c r="FX84" i="9"/>
  <c r="FJ84" i="9"/>
  <c r="GL84" i="9"/>
  <c r="EN86" i="9"/>
  <c r="GD86" i="9"/>
  <c r="FP86" i="9"/>
  <c r="FB86" i="9"/>
  <c r="GH86" i="9"/>
  <c r="FF86" i="9"/>
  <c r="ER86" i="9"/>
  <c r="FT86" i="9"/>
  <c r="GL86" i="9"/>
  <c r="FX86" i="9"/>
  <c r="EV86" i="9"/>
  <c r="FJ86" i="9"/>
  <c r="GD88" i="9"/>
  <c r="FP88" i="9"/>
  <c r="EN88" i="9"/>
  <c r="FB88" i="9"/>
  <c r="ER88" i="9"/>
  <c r="GH88" i="9"/>
  <c r="FT88" i="9"/>
  <c r="FF88" i="9"/>
  <c r="GL88" i="9"/>
  <c r="EV88" i="9"/>
  <c r="FX88" i="9"/>
  <c r="FJ88" i="9"/>
  <c r="FP90" i="9"/>
  <c r="EN90" i="9"/>
  <c r="GD90" i="9"/>
  <c r="FB90" i="9"/>
  <c r="FF90" i="9"/>
  <c r="ER90" i="9"/>
  <c r="GH90" i="9"/>
  <c r="FT90" i="9"/>
  <c r="GL90" i="9"/>
  <c r="FX90" i="9"/>
  <c r="EV90" i="9"/>
  <c r="FJ90" i="9"/>
  <c r="GD92" i="9"/>
  <c r="FP92" i="9"/>
  <c r="EN92" i="9"/>
  <c r="FB92" i="9"/>
  <c r="FT92" i="9"/>
  <c r="ER92" i="9"/>
  <c r="FF92" i="9"/>
  <c r="GH92" i="9"/>
  <c r="EV92" i="9"/>
  <c r="GL92" i="9"/>
  <c r="FJ92" i="9"/>
  <c r="FX92" i="9"/>
  <c r="GD94" i="9"/>
  <c r="EN94" i="9"/>
  <c r="FP94" i="9"/>
  <c r="FB94" i="9"/>
  <c r="FF94" i="9"/>
  <c r="ER94" i="9"/>
  <c r="GH94" i="9"/>
  <c r="FT94" i="9"/>
  <c r="GL94" i="9"/>
  <c r="FX94" i="9"/>
  <c r="EV94" i="9"/>
  <c r="FJ94" i="9"/>
  <c r="GD96" i="9"/>
  <c r="FP96" i="9"/>
  <c r="EN96" i="9"/>
  <c r="FB96" i="9"/>
  <c r="GH96" i="9"/>
  <c r="ER96" i="9"/>
  <c r="FT96" i="9"/>
  <c r="FF96" i="9"/>
  <c r="EV96" i="9"/>
  <c r="GL96" i="9"/>
  <c r="FX96" i="9"/>
  <c r="FJ96" i="9"/>
  <c r="GE66" i="9"/>
  <c r="FQ66" i="9"/>
  <c r="FC66" i="9"/>
  <c r="EO66" i="9"/>
  <c r="GI66" i="9"/>
  <c r="FU66" i="9"/>
  <c r="ES66" i="9"/>
  <c r="FG66" i="9"/>
  <c r="GM66" i="9"/>
  <c r="FK66" i="9"/>
  <c r="EW66" i="9"/>
  <c r="FY66" i="9"/>
  <c r="GE68" i="9"/>
  <c r="FC68" i="9"/>
  <c r="FQ68" i="9"/>
  <c r="EO68" i="9"/>
  <c r="GI68" i="9"/>
  <c r="FU68" i="9"/>
  <c r="ES68" i="9"/>
  <c r="FG68" i="9"/>
  <c r="GM68" i="9"/>
  <c r="FY68" i="9"/>
  <c r="FK68" i="9"/>
  <c r="EW68" i="9"/>
  <c r="GE70" i="9"/>
  <c r="FQ70" i="9"/>
  <c r="FC70" i="9"/>
  <c r="EO70" i="9"/>
  <c r="GI70" i="9"/>
  <c r="FU70" i="9"/>
  <c r="ES70" i="9"/>
  <c r="FG70" i="9"/>
  <c r="GM70" i="9"/>
  <c r="FK70" i="9"/>
  <c r="FY70" i="9"/>
  <c r="EW70" i="9"/>
  <c r="GE72" i="9"/>
  <c r="FC72" i="9"/>
  <c r="EO72" i="9"/>
  <c r="FQ72" i="9"/>
  <c r="GI72" i="9"/>
  <c r="FG72" i="9"/>
  <c r="FU72" i="9"/>
  <c r="ES72" i="9"/>
  <c r="FY72" i="9"/>
  <c r="FK72" i="9"/>
  <c r="GM72" i="9"/>
  <c r="EW72" i="9"/>
  <c r="FQ74" i="9"/>
  <c r="GE74" i="9"/>
  <c r="FC74" i="9"/>
  <c r="EO74" i="9"/>
  <c r="GI74" i="9"/>
  <c r="FU74" i="9"/>
  <c r="ES74" i="9"/>
  <c r="FG74" i="9"/>
  <c r="GM74" i="9"/>
  <c r="FK74" i="9"/>
  <c r="EW74" i="9"/>
  <c r="FY74" i="9"/>
  <c r="FC76" i="9"/>
  <c r="GE76" i="9"/>
  <c r="FQ76" i="9"/>
  <c r="EO76" i="9"/>
  <c r="GI76" i="9"/>
  <c r="FU76" i="9"/>
  <c r="FG76" i="9"/>
  <c r="ES76" i="9"/>
  <c r="GM76" i="9"/>
  <c r="FY76" i="9"/>
  <c r="FK76" i="9"/>
  <c r="EW76" i="9"/>
  <c r="FQ78" i="9"/>
  <c r="FC78" i="9"/>
  <c r="GE78" i="9"/>
  <c r="EO78" i="9"/>
  <c r="GI78" i="9"/>
  <c r="FU78" i="9"/>
  <c r="FG78" i="9"/>
  <c r="ES78" i="9"/>
  <c r="GM78" i="9"/>
  <c r="FK78" i="9"/>
  <c r="FY78" i="9"/>
  <c r="EW78" i="9"/>
  <c r="FC80" i="9"/>
  <c r="GE80" i="9"/>
  <c r="EO80" i="9"/>
  <c r="FQ80" i="9"/>
  <c r="GI80" i="9"/>
  <c r="FG80" i="9"/>
  <c r="FU80" i="9"/>
  <c r="ES80" i="9"/>
  <c r="FY80" i="9"/>
  <c r="GM80" i="9"/>
  <c r="FK80" i="9"/>
  <c r="EW80" i="9"/>
  <c r="GE82" i="9"/>
  <c r="FQ82" i="9"/>
  <c r="FC82" i="9"/>
  <c r="EO82" i="9"/>
  <c r="GI82" i="9"/>
  <c r="FU82" i="9"/>
  <c r="ES82" i="9"/>
  <c r="FG82" i="9"/>
  <c r="GM82" i="9"/>
  <c r="FK82" i="9"/>
  <c r="EW82" i="9"/>
  <c r="FY82" i="9"/>
  <c r="FC84" i="9"/>
  <c r="GE84" i="9"/>
  <c r="FQ84" i="9"/>
  <c r="EO84" i="9"/>
  <c r="GI84" i="9"/>
  <c r="FG84" i="9"/>
  <c r="FU84" i="9"/>
  <c r="ES84" i="9"/>
  <c r="FY84" i="9"/>
  <c r="GM84" i="9"/>
  <c r="FK84" i="9"/>
  <c r="EW84" i="9"/>
  <c r="FQ86" i="9"/>
  <c r="GE86" i="9"/>
  <c r="FC86" i="9"/>
  <c r="EO86" i="9"/>
  <c r="FU86" i="9"/>
  <c r="GI86" i="9"/>
  <c r="FG86" i="9"/>
  <c r="ES86" i="9"/>
  <c r="FY86" i="9"/>
  <c r="FK86" i="9"/>
  <c r="GM86" i="9"/>
  <c r="EW86" i="9"/>
  <c r="FQ88" i="9"/>
  <c r="GE88" i="9"/>
  <c r="FC88" i="9"/>
  <c r="EO88" i="9"/>
  <c r="GI88" i="9"/>
  <c r="FU88" i="9"/>
  <c r="FG88" i="9"/>
  <c r="ES88" i="9"/>
  <c r="FY88" i="9"/>
  <c r="GM88" i="9"/>
  <c r="FK88" i="9"/>
  <c r="EW88" i="9"/>
  <c r="FQ90" i="9"/>
  <c r="GE90" i="9"/>
  <c r="FC90" i="9"/>
  <c r="EO90" i="9"/>
  <c r="FU90" i="9"/>
  <c r="GI90" i="9"/>
  <c r="ES90" i="9"/>
  <c r="FG90" i="9"/>
  <c r="FY90" i="9"/>
  <c r="FK90" i="9"/>
  <c r="EW90" i="9"/>
  <c r="GM90" i="9"/>
  <c r="FQ92" i="9"/>
  <c r="GE92" i="9"/>
  <c r="FC92" i="9"/>
  <c r="EO92" i="9"/>
  <c r="GI92" i="9"/>
  <c r="FU92" i="9"/>
  <c r="FG92" i="9"/>
  <c r="ES92" i="9"/>
  <c r="FY92" i="9"/>
  <c r="GM92" i="9"/>
  <c r="FK92" i="9"/>
  <c r="EW92" i="9"/>
  <c r="FQ94" i="9"/>
  <c r="GE94" i="9"/>
  <c r="FC94" i="9"/>
  <c r="EO94" i="9"/>
  <c r="FU94" i="9"/>
  <c r="GI94" i="9"/>
  <c r="FG94" i="9"/>
  <c r="ES94" i="9"/>
  <c r="FY94" i="9"/>
  <c r="FK94" i="9"/>
  <c r="GM94" i="9"/>
  <c r="EW94" i="9"/>
  <c r="FQ96" i="9"/>
  <c r="GE96" i="9"/>
  <c r="FC96" i="9"/>
  <c r="EO96" i="9"/>
  <c r="GI96" i="9"/>
  <c r="FU96" i="9"/>
  <c r="FG96" i="9"/>
  <c r="ES96" i="9"/>
  <c r="FY96" i="9"/>
  <c r="GM96" i="9"/>
  <c r="FK96" i="9"/>
  <c r="EW96" i="9"/>
  <c r="ER65" i="9"/>
  <c r="GH65" i="9"/>
  <c r="FF65" i="9"/>
  <c r="FT65" i="9"/>
  <c r="GF66" i="9"/>
  <c r="FR66" i="9"/>
  <c r="FD66" i="9"/>
  <c r="EP66" i="9"/>
  <c r="GJ66" i="9"/>
  <c r="FV66" i="9"/>
  <c r="FH66" i="9"/>
  <c r="ET66" i="9"/>
  <c r="FZ66" i="9"/>
  <c r="EX66" i="9"/>
  <c r="GN66" i="9"/>
  <c r="FL66" i="9"/>
  <c r="FR68" i="9"/>
  <c r="EP68" i="9"/>
  <c r="GF68" i="9"/>
  <c r="FD68" i="9"/>
  <c r="GJ68" i="9"/>
  <c r="FH68" i="9"/>
  <c r="ET68" i="9"/>
  <c r="FV68" i="9"/>
  <c r="FL68" i="9"/>
  <c r="FZ68" i="9"/>
  <c r="EX68" i="9"/>
  <c r="GN68" i="9"/>
  <c r="GF70" i="9"/>
  <c r="FR70" i="9"/>
  <c r="EP70" i="9"/>
  <c r="FD70" i="9"/>
  <c r="GJ70" i="9"/>
  <c r="FV70" i="9"/>
  <c r="FH70" i="9"/>
  <c r="ET70" i="9"/>
  <c r="GN70" i="9"/>
  <c r="FZ70" i="9"/>
  <c r="EX70" i="9"/>
  <c r="FL70" i="9"/>
  <c r="GF72" i="9"/>
  <c r="FR72" i="9"/>
  <c r="EP72" i="9"/>
  <c r="FD72" i="9"/>
  <c r="GJ72" i="9"/>
  <c r="FH72" i="9"/>
  <c r="FV72" i="9"/>
  <c r="ET72" i="9"/>
  <c r="GN72" i="9"/>
  <c r="FZ72" i="9"/>
  <c r="FL72" i="9"/>
  <c r="EX72" i="9"/>
  <c r="GF74" i="9"/>
  <c r="FD74" i="9"/>
  <c r="FR74" i="9"/>
  <c r="EP74" i="9"/>
  <c r="GJ74" i="9"/>
  <c r="FV74" i="9"/>
  <c r="FH74" i="9"/>
  <c r="ET74" i="9"/>
  <c r="GN74" i="9"/>
  <c r="FZ74" i="9"/>
  <c r="FL74" i="9"/>
  <c r="EX74" i="9"/>
  <c r="GJ75" i="9"/>
  <c r="FV75" i="9"/>
  <c r="ET75" i="9"/>
  <c r="FH75" i="9"/>
  <c r="GF76" i="9"/>
  <c r="FR76" i="9"/>
  <c r="EP76" i="9"/>
  <c r="FD76" i="9"/>
  <c r="GJ76" i="9"/>
  <c r="FH76" i="9"/>
  <c r="ET76" i="9"/>
  <c r="FV76" i="9"/>
  <c r="GN76" i="9"/>
  <c r="FL76" i="9"/>
  <c r="FZ76" i="9"/>
  <c r="EX76" i="9"/>
  <c r="GF78" i="9"/>
  <c r="FD78" i="9"/>
  <c r="FR78" i="9"/>
  <c r="EP78" i="9"/>
  <c r="GJ78" i="9"/>
  <c r="FV78" i="9"/>
  <c r="FH78" i="9"/>
  <c r="ET78" i="9"/>
  <c r="GN78" i="9"/>
  <c r="FZ78" i="9"/>
  <c r="EX78" i="9"/>
  <c r="FL78" i="9"/>
  <c r="GF80" i="9"/>
  <c r="FR80" i="9"/>
  <c r="FD80" i="9"/>
  <c r="EP80" i="9"/>
  <c r="GJ80" i="9"/>
  <c r="FH80" i="9"/>
  <c r="FV80" i="9"/>
  <c r="ET80" i="9"/>
  <c r="GN80" i="9"/>
  <c r="FL80" i="9"/>
  <c r="FZ80" i="9"/>
  <c r="EX80" i="9"/>
  <c r="GF81" i="9"/>
  <c r="FR81" i="9"/>
  <c r="FD81" i="9"/>
  <c r="EP81" i="9"/>
  <c r="GF82" i="9"/>
  <c r="FD82" i="9"/>
  <c r="FR82" i="9"/>
  <c r="EP82" i="9"/>
  <c r="GJ82" i="9"/>
  <c r="FV82" i="9"/>
  <c r="FH82" i="9"/>
  <c r="ET82" i="9"/>
  <c r="GN82" i="9"/>
  <c r="FZ82" i="9"/>
  <c r="FL82" i="9"/>
  <c r="EX82" i="9"/>
  <c r="GJ83" i="9"/>
  <c r="FH83" i="9"/>
  <c r="FV83" i="9"/>
  <c r="ET83" i="9"/>
  <c r="GF84" i="9"/>
  <c r="FR84" i="9"/>
  <c r="EP84" i="9"/>
  <c r="FD84" i="9"/>
  <c r="GJ84" i="9"/>
  <c r="FH84" i="9"/>
  <c r="ET84" i="9"/>
  <c r="FV84" i="9"/>
  <c r="GN84" i="9"/>
  <c r="FL84" i="9"/>
  <c r="FZ84" i="9"/>
  <c r="EX84" i="9"/>
  <c r="EX85" i="9"/>
  <c r="GF86" i="9"/>
  <c r="FD86" i="9"/>
  <c r="FR86" i="9"/>
  <c r="EP86" i="9"/>
  <c r="GJ86" i="9"/>
  <c r="FV86" i="9"/>
  <c r="FH86" i="9"/>
  <c r="ET86" i="9"/>
  <c r="GN86" i="9"/>
  <c r="EX86" i="9"/>
  <c r="FL86" i="9"/>
  <c r="FZ86" i="9"/>
  <c r="GF88" i="9"/>
  <c r="FR88" i="9"/>
  <c r="FD88" i="9"/>
  <c r="EP88" i="9"/>
  <c r="GJ88" i="9"/>
  <c r="FV88" i="9"/>
  <c r="FH88" i="9"/>
  <c r="ET88" i="9"/>
  <c r="GN88" i="9"/>
  <c r="FZ88" i="9"/>
  <c r="FL88" i="9"/>
  <c r="EX88" i="9"/>
  <c r="GF90" i="9"/>
  <c r="FD90" i="9"/>
  <c r="FR90" i="9"/>
  <c r="EP90" i="9"/>
  <c r="GJ90" i="9"/>
  <c r="FV90" i="9"/>
  <c r="FH90" i="9"/>
  <c r="ET90" i="9"/>
  <c r="GN90" i="9"/>
  <c r="FL90" i="9"/>
  <c r="EX90" i="9"/>
  <c r="FZ90" i="9"/>
  <c r="GF92" i="9"/>
  <c r="EP92" i="9"/>
  <c r="FR92" i="9"/>
  <c r="FD92" i="9"/>
  <c r="GJ92" i="9"/>
  <c r="FV92" i="9"/>
  <c r="FH92" i="9"/>
  <c r="ET92" i="9"/>
  <c r="GN92" i="9"/>
  <c r="FZ92" i="9"/>
  <c r="FL92" i="9"/>
  <c r="EX92" i="9"/>
  <c r="GF94" i="9"/>
  <c r="FR94" i="9"/>
  <c r="FD94" i="9"/>
  <c r="EP94" i="9"/>
  <c r="GJ94" i="9"/>
  <c r="FV94" i="9"/>
  <c r="FH94" i="9"/>
  <c r="ET94" i="9"/>
  <c r="GN94" i="9"/>
  <c r="FZ94" i="9"/>
  <c r="EX94" i="9"/>
  <c r="FL94" i="9"/>
  <c r="GF96" i="9"/>
  <c r="FR96" i="9"/>
  <c r="FD96" i="9"/>
  <c r="EP96" i="9"/>
  <c r="GJ96" i="9"/>
  <c r="FV96" i="9"/>
  <c r="FH96" i="9"/>
  <c r="ET96" i="9"/>
  <c r="GN96" i="9"/>
  <c r="FL96" i="9"/>
  <c r="FZ96" i="9"/>
  <c r="EX96" i="9"/>
  <c r="GN97" i="9"/>
  <c r="FZ97" i="9"/>
  <c r="FL97" i="9"/>
  <c r="EX97" i="9"/>
  <c r="DL63" i="9"/>
  <c r="DZ63" i="9" s="1"/>
  <c r="DP63" i="9"/>
  <c r="ED63" i="9" s="1"/>
  <c r="DT63" i="9"/>
  <c r="EH63" i="9" s="1"/>
  <c r="DN65" i="9"/>
  <c r="EB65" i="9" s="1"/>
  <c r="DR65" i="9"/>
  <c r="EF65" i="9" s="1"/>
  <c r="DH65" i="9"/>
  <c r="DJ65" i="9" s="1"/>
  <c r="DK65" i="9"/>
  <c r="DY65" i="9" s="1"/>
  <c r="DO65" i="9"/>
  <c r="EC65" i="9" s="1"/>
  <c r="DS65" i="9"/>
  <c r="EG65" i="9" s="1"/>
  <c r="DH53" i="9"/>
  <c r="DJ53" i="9" s="1"/>
  <c r="DH49" i="9"/>
  <c r="DJ49" i="9" s="1"/>
  <c r="DI66" i="9"/>
  <c r="DH51" i="9"/>
  <c r="DJ51" i="9" s="1"/>
  <c r="DI50" i="9"/>
  <c r="DH69" i="9"/>
  <c r="DJ69" i="9" s="1"/>
  <c r="DI68" i="9"/>
  <c r="DH55" i="9"/>
  <c r="DJ55" i="9" s="1"/>
  <c r="DI54" i="9"/>
  <c r="DW70" i="9"/>
  <c r="DH85" i="9"/>
  <c r="DJ85" i="9" s="1"/>
  <c r="DI84" i="9"/>
  <c r="DW80" i="9"/>
  <c r="DH77" i="9"/>
  <c r="DJ77" i="9" s="1"/>
  <c r="DI76" i="9"/>
  <c r="DW66" i="9"/>
  <c r="DH73" i="9"/>
  <c r="DJ73" i="9" s="1"/>
  <c r="DI72" i="9"/>
  <c r="DW76" i="9"/>
  <c r="DW68" i="9"/>
  <c r="DI70" i="9"/>
  <c r="DW72" i="9"/>
  <c r="DW78" i="9"/>
  <c r="DW84" i="9"/>
  <c r="DW74" i="9"/>
  <c r="DH81" i="9"/>
  <c r="DJ81" i="9" s="1"/>
  <c r="DI80" i="9"/>
  <c r="DH95" i="9"/>
  <c r="DJ95" i="9" s="1"/>
  <c r="DI94" i="9"/>
  <c r="DW86" i="9"/>
  <c r="DW82" i="9"/>
  <c r="DW88" i="9"/>
  <c r="DW90" i="9"/>
  <c r="DW94" i="9"/>
  <c r="DI88" i="9"/>
  <c r="DW92" i="9"/>
  <c r="DW96" i="9"/>
  <c r="H20" i="7"/>
  <c r="H19" i="7"/>
  <c r="H18" i="7"/>
  <c r="H15" i="7"/>
  <c r="H14" i="7"/>
  <c r="H13" i="7"/>
  <c r="H12" i="7"/>
  <c r="A38" i="11"/>
  <c r="A31" i="11"/>
  <c r="E47" i="9"/>
  <c r="H19" i="13"/>
  <c r="H15" i="13"/>
  <c r="H13" i="13"/>
  <c r="H9" i="7"/>
  <c r="H8" i="7"/>
  <c r="H7" i="7"/>
  <c r="H6" i="7"/>
  <c r="H5" i="7"/>
  <c r="FL85" i="9" l="1"/>
  <c r="FZ85" i="9"/>
  <c r="GN85" i="9"/>
  <c r="FZ63" i="9"/>
  <c r="GI63" i="9"/>
  <c r="H5" i="13"/>
  <c r="H6" i="13"/>
  <c r="H7" i="13"/>
  <c r="FR83" i="9"/>
  <c r="FV79" i="9"/>
  <c r="FL91" i="9"/>
  <c r="FL69" i="9"/>
  <c r="FZ91" i="9"/>
  <c r="FG97" i="9"/>
  <c r="FR91" i="9"/>
  <c r="FZ75" i="9"/>
  <c r="FK91" i="9"/>
  <c r="FH97" i="9"/>
  <c r="EP83" i="9"/>
  <c r="GF73" i="9"/>
  <c r="GL87" i="9"/>
  <c r="ET97" i="9"/>
  <c r="EP89" i="9"/>
  <c r="FH79" i="9"/>
  <c r="EP67" i="9"/>
  <c r="FT85" i="9"/>
  <c r="GJ97" i="9"/>
  <c r="EP91" i="9"/>
  <c r="FD89" i="9"/>
  <c r="FD83" i="9"/>
  <c r="EX75" i="9"/>
  <c r="EX69" i="9"/>
  <c r="FR67" i="9"/>
  <c r="FU81" i="9"/>
  <c r="FO97" i="9"/>
  <c r="EX91" i="9"/>
  <c r="FD91" i="9"/>
  <c r="FR89" i="9"/>
  <c r="ET79" i="9"/>
  <c r="FL75" i="9"/>
  <c r="FZ69" i="9"/>
  <c r="FD67" i="9"/>
  <c r="GI73" i="9"/>
  <c r="GG91" i="9"/>
  <c r="E1" i="22"/>
  <c r="FW85" i="9"/>
  <c r="FQ71" i="9"/>
  <c r="EN75" i="9"/>
  <c r="FV97" i="9"/>
  <c r="FR93" i="9"/>
  <c r="GN91" i="9"/>
  <c r="GF91" i="9"/>
  <c r="GF89" i="9"/>
  <c r="GF83" i="9"/>
  <c r="GJ79" i="9"/>
  <c r="GN75" i="9"/>
  <c r="GN69" i="9"/>
  <c r="GF67" i="9"/>
  <c r="FC87" i="9"/>
  <c r="GL95" i="9"/>
  <c r="GL71" i="9"/>
  <c r="FE75" i="9"/>
  <c r="FD97" i="9"/>
  <c r="FW67" i="9"/>
  <c r="FR75" i="9"/>
  <c r="EU75" i="9"/>
  <c r="GG67" i="9"/>
  <c r="EN67" i="9"/>
  <c r="FF75" i="9"/>
  <c r="EW89" i="9"/>
  <c r="FG79" i="9"/>
  <c r="GC71" i="9"/>
  <c r="EX63" i="9"/>
  <c r="GJ69" i="9"/>
  <c r="FG87" i="9"/>
  <c r="FQ77" i="9"/>
  <c r="FP97" i="9"/>
  <c r="FW83" i="9"/>
  <c r="EU67" i="9"/>
  <c r="FL63" i="9"/>
  <c r="FD75" i="9"/>
  <c r="GH91" i="9"/>
  <c r="GJ93" i="9"/>
  <c r="FL73" i="9"/>
  <c r="GI95" i="9"/>
  <c r="EV77" i="9"/>
  <c r="FF67" i="9"/>
  <c r="GG89" i="9"/>
  <c r="FV91" i="9"/>
  <c r="ES71" i="9"/>
  <c r="EN81" i="9"/>
  <c r="GD73" i="9"/>
  <c r="FH63" i="9"/>
  <c r="EM87" i="9"/>
  <c r="EU77" i="9"/>
  <c r="FH95" i="9"/>
  <c r="FV85" i="9"/>
  <c r="GE93" i="9"/>
  <c r="GM73" i="9"/>
  <c r="EO69" i="9"/>
  <c r="FF91" i="9"/>
  <c r="ER83" i="9"/>
  <c r="ER67" i="9"/>
  <c r="FO95" i="9"/>
  <c r="FH81" i="9"/>
  <c r="GJ81" i="9"/>
  <c r="EP69" i="9"/>
  <c r="ET93" i="9"/>
  <c r="GJ91" i="9"/>
  <c r="FR79" i="9"/>
  <c r="FV73" i="9"/>
  <c r="GN65" i="9"/>
  <c r="FY81" i="9"/>
  <c r="GE77" i="9"/>
  <c r="FX77" i="9"/>
  <c r="ET63" i="9"/>
  <c r="FI83" i="9"/>
  <c r="EX71" i="9"/>
  <c r="EX95" i="9"/>
  <c r="FZ81" i="9"/>
  <c r="FH77" i="9"/>
  <c r="ET73" i="9"/>
  <c r="FR71" i="9"/>
  <c r="FK97" i="9"/>
  <c r="GE85" i="9"/>
  <c r="FC77" i="9"/>
  <c r="GE69" i="9"/>
  <c r="GL93" i="9"/>
  <c r="FX85" i="9"/>
  <c r="FB81" i="9"/>
  <c r="FT67" i="9"/>
  <c r="GJ63" i="9"/>
  <c r="EU91" i="9"/>
  <c r="EM79" i="9"/>
  <c r="FS73" i="9"/>
  <c r="GN83" i="9"/>
  <c r="FL95" i="9"/>
  <c r="FZ89" i="9"/>
  <c r="GF71" i="9"/>
  <c r="EP97" i="9"/>
  <c r="ET95" i="9"/>
  <c r="FH85" i="9"/>
  <c r="EX81" i="9"/>
  <c r="GF79" i="9"/>
  <c r="FZ73" i="9"/>
  <c r="ET69" i="9"/>
  <c r="FL65" i="9"/>
  <c r="FU95" i="9"/>
  <c r="ES87" i="9"/>
  <c r="EW81" i="9"/>
  <c r="FU79" i="9"/>
  <c r="EW73" i="9"/>
  <c r="FG71" i="9"/>
  <c r="GM65" i="9"/>
  <c r="FX93" i="9"/>
  <c r="GD89" i="9"/>
  <c r="FT83" i="9"/>
  <c r="GD81" i="9"/>
  <c r="ER75" i="9"/>
  <c r="FJ69" i="9"/>
  <c r="FS97" i="9"/>
  <c r="GK91" i="9"/>
  <c r="FO87" i="9"/>
  <c r="FE81" i="9"/>
  <c r="GG73" i="9"/>
  <c r="FD95" i="9"/>
  <c r="GN89" i="9"/>
  <c r="EP85" i="9"/>
  <c r="FV77" i="9"/>
  <c r="FL71" i="9"/>
  <c r="GF69" i="9"/>
  <c r="FR97" i="9"/>
  <c r="FV95" i="9"/>
  <c r="FH93" i="9"/>
  <c r="FH91" i="9"/>
  <c r="ET85" i="9"/>
  <c r="FD85" i="9"/>
  <c r="GN81" i="9"/>
  <c r="FD79" i="9"/>
  <c r="EP75" i="9"/>
  <c r="EX73" i="9"/>
  <c r="GJ73" i="9"/>
  <c r="GJ71" i="9"/>
  <c r="FH69" i="9"/>
  <c r="EX65" i="9"/>
  <c r="FY97" i="9"/>
  <c r="FC93" i="9"/>
  <c r="GM89" i="9"/>
  <c r="EO85" i="9"/>
  <c r="GM81" i="9"/>
  <c r="GI79" i="9"/>
  <c r="FK73" i="9"/>
  <c r="EW65" i="9"/>
  <c r="GD97" i="9"/>
  <c r="FP89" i="9"/>
  <c r="EV85" i="9"/>
  <c r="GH83" i="9"/>
  <c r="FJ77" i="9"/>
  <c r="FT75" i="9"/>
  <c r="FP73" i="9"/>
  <c r="FX69" i="9"/>
  <c r="GG97" i="9"/>
  <c r="FA95" i="9"/>
  <c r="FS89" i="9"/>
  <c r="EQ81" i="9"/>
  <c r="GC79" i="9"/>
  <c r="FW75" i="9"/>
  <c r="FO71" i="9"/>
  <c r="GN79" i="9"/>
  <c r="GN67" i="9"/>
  <c r="FZ95" i="9"/>
  <c r="EX89" i="9"/>
  <c r="FH89" i="9"/>
  <c r="FR85" i="9"/>
  <c r="ET81" i="9"/>
  <c r="GN77" i="9"/>
  <c r="GJ77" i="9"/>
  <c r="FZ71" i="9"/>
  <c r="EP71" i="9"/>
  <c r="FD69" i="9"/>
  <c r="GJ67" i="9"/>
  <c r="EN87" i="9"/>
  <c r="GF97" i="9"/>
  <c r="GN95" i="9"/>
  <c r="GJ95" i="9"/>
  <c r="FV93" i="9"/>
  <c r="ET91" i="9"/>
  <c r="FL89" i="9"/>
  <c r="GJ85" i="9"/>
  <c r="GF85" i="9"/>
  <c r="FL81" i="9"/>
  <c r="FV81" i="9"/>
  <c r="EP79" i="9"/>
  <c r="ET77" i="9"/>
  <c r="GF77" i="9"/>
  <c r="GF75" i="9"/>
  <c r="FH73" i="9"/>
  <c r="GN71" i="9"/>
  <c r="FD71" i="9"/>
  <c r="FV69" i="9"/>
  <c r="FR69" i="9"/>
  <c r="FZ65" i="9"/>
  <c r="EW97" i="9"/>
  <c r="ES95" i="9"/>
  <c r="EO93" i="9"/>
  <c r="FY89" i="9"/>
  <c r="FU87" i="9"/>
  <c r="FQ85" i="9"/>
  <c r="FQ75" i="9"/>
  <c r="FU71" i="9"/>
  <c r="FQ69" i="9"/>
  <c r="FY65" i="9"/>
  <c r="EN97" i="9"/>
  <c r="EV93" i="9"/>
  <c r="ER91" i="9"/>
  <c r="EN89" i="9"/>
  <c r="FJ85" i="9"/>
  <c r="EN73" i="9"/>
  <c r="GL69" i="9"/>
  <c r="EQ97" i="9"/>
  <c r="EM95" i="9"/>
  <c r="FI91" i="9"/>
  <c r="FE89" i="9"/>
  <c r="GC87" i="9"/>
  <c r="GK83" i="9"/>
  <c r="FS81" i="9"/>
  <c r="FO79" i="9"/>
  <c r="FI75" i="9"/>
  <c r="FE73" i="9"/>
  <c r="EM71" i="9"/>
  <c r="GK67" i="9"/>
  <c r="FR95" i="9"/>
  <c r="ET89" i="9"/>
  <c r="EX83" i="9"/>
  <c r="EX79" i="9"/>
  <c r="EX77" i="9"/>
  <c r="EP77" i="9"/>
  <c r="ET71" i="9"/>
  <c r="EX67" i="9"/>
  <c r="ET67" i="9"/>
  <c r="FL83" i="9"/>
  <c r="FL79" i="9"/>
  <c r="FZ77" i="9"/>
  <c r="FD77" i="9"/>
  <c r="FH71" i="9"/>
  <c r="FL67" i="9"/>
  <c r="FH67" i="9"/>
  <c r="FJ81" i="9"/>
  <c r="GF95" i="9"/>
  <c r="FV89" i="9"/>
  <c r="EP95" i="9"/>
  <c r="GJ89" i="9"/>
  <c r="FZ83" i="9"/>
  <c r="FZ79" i="9"/>
  <c r="FL77" i="9"/>
  <c r="FR77" i="9"/>
  <c r="FV71" i="9"/>
  <c r="FZ67" i="9"/>
  <c r="FV67" i="9"/>
  <c r="GE89" i="9"/>
  <c r="GF93" i="9"/>
  <c r="FK63" i="9"/>
  <c r="EO95" i="9"/>
  <c r="ES89" i="9"/>
  <c r="FG81" i="9"/>
  <c r="FK75" i="9"/>
  <c r="FU73" i="9"/>
  <c r="EO65" i="9"/>
  <c r="FJ95" i="9"/>
  <c r="FB91" i="9"/>
  <c r="FJ87" i="9"/>
  <c r="FF77" i="9"/>
  <c r="GD75" i="9"/>
  <c r="FF69" i="9"/>
  <c r="EO63" i="9"/>
  <c r="EU93" i="9"/>
  <c r="FE91" i="9"/>
  <c r="FI85" i="9"/>
  <c r="EM81" i="9"/>
  <c r="FI77" i="9"/>
  <c r="FI69" i="9"/>
  <c r="FS67" i="9"/>
  <c r="GN73" i="9"/>
  <c r="GM63" i="9"/>
  <c r="GM97" i="9"/>
  <c r="FG95" i="9"/>
  <c r="FQ95" i="9"/>
  <c r="FQ93" i="9"/>
  <c r="FK89" i="9"/>
  <c r="FG89" i="9"/>
  <c r="GI87" i="9"/>
  <c r="FC85" i="9"/>
  <c r="EW83" i="9"/>
  <c r="FK81" i="9"/>
  <c r="ES79" i="9"/>
  <c r="FQ79" i="9"/>
  <c r="EO77" i="9"/>
  <c r="GM75" i="9"/>
  <c r="FY73" i="9"/>
  <c r="GI71" i="9"/>
  <c r="FC69" i="9"/>
  <c r="EW67" i="9"/>
  <c r="FK65" i="9"/>
  <c r="GE65" i="9"/>
  <c r="FB97" i="9"/>
  <c r="FJ93" i="9"/>
  <c r="ER93" i="9"/>
  <c r="FT91" i="9"/>
  <c r="EN91" i="9"/>
  <c r="FB89" i="9"/>
  <c r="GL85" i="9"/>
  <c r="FF83" i="9"/>
  <c r="FB83" i="9"/>
  <c r="FP81" i="9"/>
  <c r="FX79" i="9"/>
  <c r="GL77" i="9"/>
  <c r="GH77" i="9"/>
  <c r="GH75" i="9"/>
  <c r="FB73" i="9"/>
  <c r="EV69" i="9"/>
  <c r="FT69" i="9"/>
  <c r="GH67" i="9"/>
  <c r="FV63" i="9"/>
  <c r="FQ63" i="9"/>
  <c r="FE97" i="9"/>
  <c r="GC95" i="9"/>
  <c r="FW93" i="9"/>
  <c r="FW91" i="9"/>
  <c r="EQ89" i="9"/>
  <c r="FA89" i="9"/>
  <c r="FA87" i="9"/>
  <c r="EU83" i="9"/>
  <c r="GG83" i="9"/>
  <c r="GG81" i="9"/>
  <c r="FO81" i="9"/>
  <c r="FA79" i="9"/>
  <c r="GK75" i="9"/>
  <c r="EQ73" i="9"/>
  <c r="EM73" i="9"/>
  <c r="FA71" i="9"/>
  <c r="GK69" i="9"/>
  <c r="FI67" i="9"/>
  <c r="GN63" i="9"/>
  <c r="GE87" i="9"/>
  <c r="EP93" i="9"/>
  <c r="FD73" i="9"/>
  <c r="ES97" i="9"/>
  <c r="GM91" i="9"/>
  <c r="FY83" i="9"/>
  <c r="GE79" i="9"/>
  <c r="EO71" i="9"/>
  <c r="FY67" i="9"/>
  <c r="GH93" i="9"/>
  <c r="FF85" i="9"/>
  <c r="EN83" i="9"/>
  <c r="FJ79" i="9"/>
  <c r="EV71" i="9"/>
  <c r="FB67" i="9"/>
  <c r="EM97" i="9"/>
  <c r="GG93" i="9"/>
  <c r="GC89" i="9"/>
  <c r="FS83" i="9"/>
  <c r="GG75" i="9"/>
  <c r="FO73" i="9"/>
  <c r="FG63" i="9"/>
  <c r="GG63" i="9"/>
  <c r="EN93" i="9"/>
  <c r="EW77" i="9"/>
  <c r="FF71" i="9"/>
  <c r="EM83" i="9"/>
  <c r="DW87" i="9"/>
  <c r="DW67" i="9"/>
  <c r="ES67" i="9"/>
  <c r="EU71" i="9"/>
  <c r="EE93" i="9"/>
  <c r="FU93" i="9"/>
  <c r="FG93" i="9"/>
  <c r="EA91" i="9"/>
  <c r="GE91" i="9"/>
  <c r="FC91" i="9"/>
  <c r="EE85" i="9"/>
  <c r="FG85" i="9"/>
  <c r="GI85" i="9"/>
  <c r="EI79" i="9"/>
  <c r="FY79" i="9"/>
  <c r="FK79" i="9"/>
  <c r="EE77" i="9"/>
  <c r="ES77" i="9"/>
  <c r="GI77" i="9"/>
  <c r="EI71" i="9"/>
  <c r="FK71" i="9"/>
  <c r="FY71" i="9"/>
  <c r="EE69" i="9"/>
  <c r="ES69" i="9"/>
  <c r="GI69" i="9"/>
  <c r="EB63" i="9"/>
  <c r="FR63" i="9"/>
  <c r="FD63" i="9"/>
  <c r="ED97" i="9"/>
  <c r="FF97" i="9"/>
  <c r="FT97" i="9"/>
  <c r="EH91" i="9"/>
  <c r="GL91" i="9"/>
  <c r="EV91" i="9"/>
  <c r="ED89" i="9"/>
  <c r="GH89" i="9"/>
  <c r="ER89" i="9"/>
  <c r="EH83" i="9"/>
  <c r="FJ83" i="9"/>
  <c r="GL83" i="9"/>
  <c r="DZ79" i="9"/>
  <c r="EN79" i="9"/>
  <c r="GD79" i="9"/>
  <c r="ED73" i="9"/>
  <c r="ER73" i="9"/>
  <c r="FF73" i="9"/>
  <c r="DZ71" i="9"/>
  <c r="GD71" i="9"/>
  <c r="FP71" i="9"/>
  <c r="DZ65" i="9"/>
  <c r="GD65" i="9"/>
  <c r="FB65" i="9"/>
  <c r="EG97" i="9"/>
  <c r="FW97" i="9"/>
  <c r="GK97" i="9"/>
  <c r="EC95" i="9"/>
  <c r="FS95" i="9"/>
  <c r="GG95" i="9"/>
  <c r="DY93" i="9"/>
  <c r="EM93" i="9"/>
  <c r="FO93" i="9"/>
  <c r="EC87" i="9"/>
  <c r="FS87" i="9"/>
  <c r="GG87" i="9"/>
  <c r="DY85" i="9"/>
  <c r="EM85" i="9"/>
  <c r="FO85" i="9"/>
  <c r="EG81" i="9"/>
  <c r="GK81" i="9"/>
  <c r="FI81" i="9"/>
  <c r="EC79" i="9"/>
  <c r="GG79" i="9"/>
  <c r="FE79" i="9"/>
  <c r="DY77" i="9"/>
  <c r="GC77" i="9"/>
  <c r="FA77" i="9"/>
  <c r="EG73" i="9"/>
  <c r="FW73" i="9"/>
  <c r="GK73" i="9"/>
  <c r="EC71" i="9"/>
  <c r="FE71" i="9"/>
  <c r="GG71" i="9"/>
  <c r="DY69" i="9"/>
  <c r="FA69" i="9"/>
  <c r="EM69" i="9"/>
  <c r="EE65" i="9"/>
  <c r="FG65" i="9"/>
  <c r="ES65" i="9"/>
  <c r="GI65" i="9"/>
  <c r="EB87" i="9"/>
  <c r="EP87" i="9"/>
  <c r="FR87" i="9"/>
  <c r="FL93" i="9"/>
  <c r="FL87" i="9"/>
  <c r="GI93" i="9"/>
  <c r="FQ91" i="9"/>
  <c r="GM87" i="9"/>
  <c r="ES85" i="9"/>
  <c r="FQ83" i="9"/>
  <c r="EW79" i="9"/>
  <c r="ER97" i="9"/>
  <c r="FB95" i="9"/>
  <c r="EN71" i="9"/>
  <c r="EN65" i="9"/>
  <c r="FI97" i="9"/>
  <c r="FE95" i="9"/>
  <c r="FA93" i="9"/>
  <c r="FW89" i="9"/>
  <c r="EQ87" i="9"/>
  <c r="FA85" i="9"/>
  <c r="FU85" i="9"/>
  <c r="GM79" i="9"/>
  <c r="FU77" i="9"/>
  <c r="GM71" i="9"/>
  <c r="FU69" i="9"/>
  <c r="GH97" i="9"/>
  <c r="FX91" i="9"/>
  <c r="FF89" i="9"/>
  <c r="FX83" i="9"/>
  <c r="GC93" i="9"/>
  <c r="FE87" i="9"/>
  <c r="GC85" i="9"/>
  <c r="EU81" i="9"/>
  <c r="EQ79" i="9"/>
  <c r="EM77" i="9"/>
  <c r="EU73" i="9"/>
  <c r="EI95" i="9"/>
  <c r="FY95" i="9"/>
  <c r="EW95" i="9"/>
  <c r="EI87" i="9"/>
  <c r="EW87" i="9"/>
  <c r="FK87" i="9"/>
  <c r="EA83" i="9"/>
  <c r="FC83" i="9"/>
  <c r="EO83" i="9"/>
  <c r="EA75" i="9"/>
  <c r="FC75" i="9"/>
  <c r="GE75" i="9"/>
  <c r="EA67" i="9"/>
  <c r="EO67" i="9"/>
  <c r="FC67" i="9"/>
  <c r="DZ95" i="9"/>
  <c r="FP95" i="9"/>
  <c r="GD95" i="9"/>
  <c r="DZ87" i="9"/>
  <c r="FP87" i="9"/>
  <c r="FB87" i="9"/>
  <c r="ED81" i="9"/>
  <c r="EK81" i="9" s="1"/>
  <c r="ER81" i="9"/>
  <c r="FT81" i="9"/>
  <c r="EH75" i="9"/>
  <c r="FJ75" i="9"/>
  <c r="FX75" i="9"/>
  <c r="EH67" i="9"/>
  <c r="GL67" i="9"/>
  <c r="FJ67" i="9"/>
  <c r="EJ87" i="9"/>
  <c r="EX87" i="9"/>
  <c r="FZ87" i="9"/>
  <c r="EG89" i="9"/>
  <c r="EU89" i="9"/>
  <c r="GK89" i="9"/>
  <c r="EJ93" i="9"/>
  <c r="EX93" i="9"/>
  <c r="FZ93" i="9"/>
  <c r="GF87" i="9"/>
  <c r="FK95" i="9"/>
  <c r="ES93" i="9"/>
  <c r="EO91" i="9"/>
  <c r="GE67" i="9"/>
  <c r="GF63" i="9"/>
  <c r="GH81" i="9"/>
  <c r="FP79" i="9"/>
  <c r="GL75" i="9"/>
  <c r="GH73" i="9"/>
  <c r="FB71" i="9"/>
  <c r="FX67" i="9"/>
  <c r="FP65" i="9"/>
  <c r="EU97" i="9"/>
  <c r="EQ95" i="9"/>
  <c r="FS71" i="9"/>
  <c r="FO69" i="9"/>
  <c r="FD93" i="9"/>
  <c r="FR73" i="9"/>
  <c r="FY63" i="9"/>
  <c r="GI97" i="9"/>
  <c r="FC95" i="9"/>
  <c r="EW91" i="9"/>
  <c r="GI89" i="9"/>
  <c r="EO87" i="9"/>
  <c r="GM83" i="9"/>
  <c r="ES81" i="9"/>
  <c r="EO79" i="9"/>
  <c r="FY75" i="9"/>
  <c r="FG73" i="9"/>
  <c r="GE71" i="9"/>
  <c r="GM67" i="9"/>
  <c r="FQ65" i="9"/>
  <c r="EV95" i="9"/>
  <c r="FT93" i="9"/>
  <c r="FP91" i="9"/>
  <c r="EV87" i="9"/>
  <c r="ER85" i="9"/>
  <c r="GD83" i="9"/>
  <c r="GL79" i="9"/>
  <c r="FT77" i="9"/>
  <c r="FB75" i="9"/>
  <c r="FX71" i="9"/>
  <c r="ER69" i="9"/>
  <c r="FP67" i="9"/>
  <c r="GE63" i="9"/>
  <c r="GC97" i="9"/>
  <c r="FI93" i="9"/>
  <c r="FS91" i="9"/>
  <c r="FO89" i="9"/>
  <c r="GK85" i="9"/>
  <c r="FE83" i="9"/>
  <c r="FA81" i="9"/>
  <c r="GK77" i="9"/>
  <c r="EQ75" i="9"/>
  <c r="FA73" i="9"/>
  <c r="EU69" i="9"/>
  <c r="EQ67" i="9"/>
  <c r="ES63" i="9"/>
  <c r="EP73" i="9"/>
  <c r="EW63" i="9"/>
  <c r="FU97" i="9"/>
  <c r="GE95" i="9"/>
  <c r="FY91" i="9"/>
  <c r="FU89" i="9"/>
  <c r="FQ87" i="9"/>
  <c r="FK83" i="9"/>
  <c r="GI81" i="9"/>
  <c r="FC79" i="9"/>
  <c r="EW75" i="9"/>
  <c r="ES73" i="9"/>
  <c r="FC71" i="9"/>
  <c r="FK67" i="9"/>
  <c r="FC65" i="9"/>
  <c r="FX95" i="9"/>
  <c r="FF93" i="9"/>
  <c r="GD91" i="9"/>
  <c r="FX87" i="9"/>
  <c r="GH85" i="9"/>
  <c r="FP83" i="9"/>
  <c r="EV79" i="9"/>
  <c r="ER77" i="9"/>
  <c r="FP75" i="9"/>
  <c r="FJ71" i="9"/>
  <c r="GH69" i="9"/>
  <c r="GD67" i="9"/>
  <c r="FC63" i="9"/>
  <c r="FA97" i="9"/>
  <c r="GK93" i="9"/>
  <c r="EQ91" i="9"/>
  <c r="EM89" i="9"/>
  <c r="EU85" i="9"/>
  <c r="EQ83" i="9"/>
  <c r="GC81" i="9"/>
  <c r="FW77" i="9"/>
  <c r="FS75" i="9"/>
  <c r="GC73" i="9"/>
  <c r="FW69" i="9"/>
  <c r="FE67" i="9"/>
  <c r="FU63" i="9"/>
  <c r="DW71" i="9"/>
  <c r="ET87" i="9"/>
  <c r="ES91" i="9"/>
  <c r="EO81" i="9"/>
  <c r="EW69" i="9"/>
  <c r="FF95" i="9"/>
  <c r="FP85" i="9"/>
  <c r="FJ73" i="9"/>
  <c r="EU95" i="9"/>
  <c r="EQ85" i="9"/>
  <c r="EM75" i="9"/>
  <c r="EM63" i="9"/>
  <c r="GE97" i="9"/>
  <c r="EW85" i="9"/>
  <c r="ES75" i="9"/>
  <c r="FI63" i="9"/>
  <c r="FJ89" i="9"/>
  <c r="FF79" i="9"/>
  <c r="FP69" i="9"/>
  <c r="EM91" i="9"/>
  <c r="EU79" i="9"/>
  <c r="EQ69" i="9"/>
  <c r="DW73" i="9"/>
  <c r="DW97" i="9"/>
  <c r="DW89" i="9"/>
  <c r="EW93" i="9"/>
  <c r="ES83" i="9"/>
  <c r="EO73" i="9"/>
  <c r="FJ97" i="9"/>
  <c r="FT87" i="9"/>
  <c r="FP77" i="9"/>
  <c r="FJ65" i="9"/>
  <c r="EU87" i="9"/>
  <c r="EQ77" i="9"/>
  <c r="EM67" i="9"/>
  <c r="DW95" i="9"/>
  <c r="DW93" i="9"/>
  <c r="DW81" i="9"/>
  <c r="DW77" i="9"/>
  <c r="DW79" i="9"/>
  <c r="DW75" i="9"/>
  <c r="GJ87" i="9"/>
  <c r="FS63" i="9"/>
  <c r="FQ97" i="9"/>
  <c r="GM93" i="9"/>
  <c r="FU91" i="9"/>
  <c r="FQ89" i="9"/>
  <c r="GM85" i="9"/>
  <c r="GI83" i="9"/>
  <c r="GE81" i="9"/>
  <c r="GM77" i="9"/>
  <c r="GI75" i="9"/>
  <c r="GE73" i="9"/>
  <c r="GM69" i="9"/>
  <c r="GI67" i="9"/>
  <c r="FW63" i="9"/>
  <c r="GL97" i="9"/>
  <c r="GH95" i="9"/>
  <c r="GD93" i="9"/>
  <c r="GL89" i="9"/>
  <c r="GH87" i="9"/>
  <c r="GD85" i="9"/>
  <c r="FX81" i="9"/>
  <c r="ER79" i="9"/>
  <c r="FB77" i="9"/>
  <c r="FX73" i="9"/>
  <c r="ER71" i="9"/>
  <c r="GD69" i="9"/>
  <c r="FX65" i="9"/>
  <c r="GK95" i="9"/>
  <c r="FE93" i="9"/>
  <c r="FA91" i="9"/>
  <c r="GK87" i="9"/>
  <c r="FE85" i="9"/>
  <c r="FO83" i="9"/>
  <c r="GK79" i="9"/>
  <c r="FS77" i="9"/>
  <c r="FO75" i="9"/>
  <c r="GK71" i="9"/>
  <c r="FS69" i="9"/>
  <c r="GC67" i="9"/>
  <c r="GC63" i="9"/>
  <c r="DW83" i="9"/>
  <c r="FE63" i="9"/>
  <c r="EO97" i="9"/>
  <c r="FK93" i="9"/>
  <c r="FG91" i="9"/>
  <c r="EO89" i="9"/>
  <c r="FK85" i="9"/>
  <c r="FG83" i="9"/>
  <c r="FC81" i="9"/>
  <c r="FY77" i="9"/>
  <c r="FG75" i="9"/>
  <c r="FC73" i="9"/>
  <c r="FK69" i="9"/>
  <c r="FG67" i="9"/>
  <c r="EU63" i="9"/>
  <c r="EV97" i="9"/>
  <c r="ER95" i="9"/>
  <c r="FB93" i="9"/>
  <c r="FX89" i="9"/>
  <c r="FF87" i="9"/>
  <c r="EN85" i="9"/>
  <c r="GL81" i="9"/>
  <c r="FT79" i="9"/>
  <c r="GD77" i="9"/>
  <c r="GL73" i="9"/>
  <c r="FT71" i="9"/>
  <c r="EN69" i="9"/>
  <c r="GL65" i="9"/>
  <c r="FI95" i="9"/>
  <c r="EQ93" i="9"/>
  <c r="FO91" i="9"/>
  <c r="FI87" i="9"/>
  <c r="GG85" i="9"/>
  <c r="GC83" i="9"/>
  <c r="FI79" i="9"/>
  <c r="GG77" i="9"/>
  <c r="GC75" i="9"/>
  <c r="FI71" i="9"/>
  <c r="GG69" i="9"/>
  <c r="FA67" i="9"/>
  <c r="FA63" i="9"/>
  <c r="DW91" i="9"/>
  <c r="DW69" i="9"/>
  <c r="FH87" i="9"/>
  <c r="DW85" i="9"/>
  <c r="I56" i="20"/>
  <c r="FV87" i="9"/>
  <c r="EQ63" i="9"/>
  <c r="FC97" i="9"/>
  <c r="FY93" i="9"/>
  <c r="GI91" i="9"/>
  <c r="FC89" i="9"/>
  <c r="FY85" i="9"/>
  <c r="FU83" i="9"/>
  <c r="FQ81" i="9"/>
  <c r="FK77" i="9"/>
  <c r="FU75" i="9"/>
  <c r="FQ73" i="9"/>
  <c r="FY69" i="9"/>
  <c r="FU67" i="9"/>
  <c r="GK63" i="9"/>
  <c r="FX97" i="9"/>
  <c r="FT95" i="9"/>
  <c r="FP93" i="9"/>
  <c r="EV89" i="9"/>
  <c r="ER87" i="9"/>
  <c r="FB85" i="9"/>
  <c r="EV81" i="9"/>
  <c r="GH79" i="9"/>
  <c r="EN77" i="9"/>
  <c r="EV73" i="9"/>
  <c r="GH71" i="9"/>
  <c r="FB69" i="9"/>
  <c r="EV65" i="9"/>
  <c r="FW95" i="9"/>
  <c r="FS93" i="9"/>
  <c r="GC91" i="9"/>
  <c r="FW87" i="9"/>
  <c r="FS85" i="9"/>
  <c r="FA83" i="9"/>
  <c r="FW79" i="9"/>
  <c r="FE77" i="9"/>
  <c r="FA75" i="9"/>
  <c r="FW71" i="9"/>
  <c r="FE69" i="9"/>
  <c r="FO67" i="9"/>
  <c r="FO63" i="9"/>
  <c r="G56" i="20"/>
  <c r="H18" i="13"/>
  <c r="E1" i="20"/>
  <c r="D31" i="15"/>
  <c r="DW65" i="9"/>
  <c r="GK65" i="9"/>
  <c r="FW65" i="9"/>
  <c r="FI65" i="9"/>
  <c r="EU65" i="9"/>
  <c r="GJ65" i="9"/>
  <c r="FV65" i="9"/>
  <c r="ET65" i="9"/>
  <c r="FH65" i="9"/>
  <c r="FP63" i="9"/>
  <c r="EN63" i="9"/>
  <c r="GD63" i="9"/>
  <c r="FB63" i="9"/>
  <c r="DW63" i="9"/>
  <c r="FS65" i="9"/>
  <c r="FE65" i="9"/>
  <c r="EQ65" i="9"/>
  <c r="GG65" i="9"/>
  <c r="GF65" i="9"/>
  <c r="FR65" i="9"/>
  <c r="FD65" i="9"/>
  <c r="EP65" i="9"/>
  <c r="FO65" i="9"/>
  <c r="FA65" i="9"/>
  <c r="GC65" i="9"/>
  <c r="EM65" i="9"/>
  <c r="GL63" i="9"/>
  <c r="EV63" i="9"/>
  <c r="FX63" i="9"/>
  <c r="FJ63" i="9"/>
  <c r="GH63" i="9"/>
  <c r="ER63" i="9"/>
  <c r="FT63" i="9"/>
  <c r="FF63" i="9"/>
  <c r="G57" i="20"/>
  <c r="N57" i="20"/>
  <c r="I55" i="20"/>
  <c r="N56" i="20"/>
  <c r="K56" i="20"/>
  <c r="E57" i="20"/>
  <c r="K55" i="20"/>
  <c r="M56" i="20"/>
  <c r="Q56" i="20"/>
  <c r="H56" i="20"/>
  <c r="E56" i="20"/>
  <c r="J56" i="20"/>
  <c r="P55" i="20"/>
  <c r="F55" i="20"/>
  <c r="I57" i="20"/>
  <c r="O56" i="20"/>
  <c r="F56" i="20"/>
  <c r="L55" i="20"/>
  <c r="O55" i="20"/>
  <c r="L56" i="20"/>
  <c r="P56" i="20"/>
  <c r="J55" i="20"/>
  <c r="J57" i="20"/>
  <c r="H55" i="20"/>
  <c r="M57" i="20"/>
  <c r="G55" i="20"/>
  <c r="Q57" i="20"/>
  <c r="Q55" i="20"/>
  <c r="K57" i="20"/>
  <c r="M55" i="20"/>
  <c r="F57" i="20"/>
  <c r="E55" i="20"/>
  <c r="O57" i="20"/>
  <c r="L57" i="20"/>
  <c r="H57" i="20"/>
  <c r="P57" i="20"/>
  <c r="N55" i="20"/>
  <c r="GA84" i="9"/>
  <c r="FM72" i="9"/>
  <c r="EY96" i="9"/>
  <c r="GA74" i="9"/>
  <c r="EY92" i="9"/>
  <c r="EY90" i="9"/>
  <c r="EY84" i="9"/>
  <c r="EY76" i="9"/>
  <c r="EY74" i="9"/>
  <c r="EY72" i="9"/>
  <c r="GA96" i="9"/>
  <c r="GA92" i="9"/>
  <c r="GA94" i="9"/>
  <c r="FM84" i="9"/>
  <c r="GO78" i="9"/>
  <c r="GO86" i="9"/>
  <c r="FM76" i="9"/>
  <c r="GA68" i="9"/>
  <c r="FM68" i="9"/>
  <c r="FM90" i="9"/>
  <c r="EY82" i="9"/>
  <c r="GA80" i="9"/>
  <c r="GA88" i="9"/>
  <c r="EK96" i="9"/>
  <c r="EY86" i="9"/>
  <c r="GA90" i="9"/>
  <c r="EY94" i="9"/>
  <c r="GA82" i="9"/>
  <c r="FM82" i="9"/>
  <c r="FM86" i="9"/>
  <c r="GA78" i="9"/>
  <c r="EK88" i="9"/>
  <c r="EK74" i="9"/>
  <c r="GO68" i="9"/>
  <c r="FM66" i="9"/>
  <c r="GA66" i="9"/>
  <c r="EK86" i="9"/>
  <c r="GO70" i="9"/>
  <c r="GO66" i="9"/>
  <c r="GO92" i="9"/>
  <c r="FM74" i="9"/>
  <c r="EY66" i="9"/>
  <c r="FM88" i="9"/>
  <c r="GA72" i="9"/>
  <c r="GO80" i="9"/>
  <c r="EK78" i="9"/>
  <c r="GO96" i="9"/>
  <c r="FM94" i="9"/>
  <c r="FM92" i="9"/>
  <c r="EK82" i="9"/>
  <c r="EK72" i="9"/>
  <c r="EY80" i="9"/>
  <c r="EY70" i="9"/>
  <c r="EK94" i="9"/>
  <c r="EK90" i="9"/>
  <c r="EK92" i="9"/>
  <c r="GO82" i="9"/>
  <c r="EK84" i="9"/>
  <c r="GO88" i="9"/>
  <c r="GO72" i="9"/>
  <c r="GA76" i="9"/>
  <c r="EK76" i="9"/>
  <c r="GA70" i="9"/>
  <c r="FM80" i="9"/>
  <c r="FM70" i="9"/>
  <c r="FM96" i="9"/>
  <c r="GO94" i="9"/>
  <c r="GO90" i="9"/>
  <c r="EY88" i="9"/>
  <c r="GA86" i="9"/>
  <c r="EY78" i="9"/>
  <c r="GO84" i="9"/>
  <c r="GO76" i="9"/>
  <c r="GO74" i="9"/>
  <c r="EK80" i="9"/>
  <c r="FM78" i="9"/>
  <c r="EY68" i="9"/>
  <c r="H14" i="13"/>
  <c r="H20" i="13"/>
  <c r="H12" i="13"/>
  <c r="AC96" i="9"/>
  <c r="AB96" i="9"/>
  <c r="AA96" i="9"/>
  <c r="Z96" i="9"/>
  <c r="Y96" i="9"/>
  <c r="X96" i="9"/>
  <c r="W96" i="9"/>
  <c r="V96" i="9"/>
  <c r="U96" i="9"/>
  <c r="T96" i="9"/>
  <c r="S96" i="9"/>
  <c r="R96" i="9"/>
  <c r="AC94" i="9"/>
  <c r="AB94" i="9"/>
  <c r="AA94" i="9"/>
  <c r="Z94" i="9"/>
  <c r="Y94" i="9"/>
  <c r="X94" i="9"/>
  <c r="W94" i="9"/>
  <c r="V94" i="9"/>
  <c r="U94" i="9"/>
  <c r="T94" i="9"/>
  <c r="S94" i="9"/>
  <c r="R94" i="9"/>
  <c r="AC92" i="9"/>
  <c r="AB92" i="9"/>
  <c r="AA92" i="9"/>
  <c r="Z92" i="9"/>
  <c r="Y92" i="9"/>
  <c r="X92" i="9"/>
  <c r="W92" i="9"/>
  <c r="V92" i="9"/>
  <c r="U92" i="9"/>
  <c r="T92" i="9"/>
  <c r="S92" i="9"/>
  <c r="R92" i="9"/>
  <c r="AC90" i="9"/>
  <c r="AB90" i="9"/>
  <c r="AA90" i="9"/>
  <c r="Z90" i="9"/>
  <c r="Y90" i="9"/>
  <c r="X90" i="9"/>
  <c r="W90" i="9"/>
  <c r="V90" i="9"/>
  <c r="U90" i="9"/>
  <c r="T90" i="9"/>
  <c r="S90" i="9"/>
  <c r="R90" i="9"/>
  <c r="AC88" i="9"/>
  <c r="AB88" i="9"/>
  <c r="AA88" i="9"/>
  <c r="Z88" i="9"/>
  <c r="Y88" i="9"/>
  <c r="X88" i="9"/>
  <c r="W88" i="9"/>
  <c r="V88" i="9"/>
  <c r="U88" i="9"/>
  <c r="T88" i="9"/>
  <c r="S88" i="9"/>
  <c r="R88" i="9"/>
  <c r="AC86" i="9"/>
  <c r="AB86" i="9"/>
  <c r="AA86" i="9"/>
  <c r="Z86" i="9"/>
  <c r="Y86" i="9"/>
  <c r="X86" i="9"/>
  <c r="W86" i="9"/>
  <c r="V86" i="9"/>
  <c r="U86" i="9"/>
  <c r="T86" i="9"/>
  <c r="S86" i="9"/>
  <c r="R86" i="9"/>
  <c r="AC84" i="9"/>
  <c r="AB84" i="9"/>
  <c r="AA84" i="9"/>
  <c r="Z84" i="9"/>
  <c r="Y84" i="9"/>
  <c r="X84" i="9"/>
  <c r="W84" i="9"/>
  <c r="V84" i="9"/>
  <c r="U84" i="9"/>
  <c r="T84" i="9"/>
  <c r="S84" i="9"/>
  <c r="R84" i="9"/>
  <c r="AC82" i="9"/>
  <c r="AB82" i="9"/>
  <c r="AA82" i="9"/>
  <c r="Z82" i="9"/>
  <c r="Y82" i="9"/>
  <c r="X82" i="9"/>
  <c r="W82" i="9"/>
  <c r="V82" i="9"/>
  <c r="U82" i="9"/>
  <c r="T82" i="9"/>
  <c r="S82" i="9"/>
  <c r="R82" i="9"/>
  <c r="AC80" i="9"/>
  <c r="AB80" i="9"/>
  <c r="AA80" i="9"/>
  <c r="Z80" i="9"/>
  <c r="Y80" i="9"/>
  <c r="X80" i="9"/>
  <c r="W80" i="9"/>
  <c r="V80" i="9"/>
  <c r="U80" i="9"/>
  <c r="T80" i="9"/>
  <c r="S80" i="9"/>
  <c r="R80" i="9"/>
  <c r="AC78" i="9"/>
  <c r="AB78" i="9"/>
  <c r="AA78" i="9"/>
  <c r="Z78" i="9"/>
  <c r="Y78" i="9"/>
  <c r="X78" i="9"/>
  <c r="W78" i="9"/>
  <c r="V78" i="9"/>
  <c r="U78" i="9"/>
  <c r="T78" i="9"/>
  <c r="S78" i="9"/>
  <c r="R78" i="9"/>
  <c r="AC76" i="9"/>
  <c r="AB76" i="9"/>
  <c r="AA76" i="9"/>
  <c r="Z76" i="9"/>
  <c r="Y76" i="9"/>
  <c r="X76" i="9"/>
  <c r="W76" i="9"/>
  <c r="V76" i="9"/>
  <c r="U76" i="9"/>
  <c r="T76" i="9"/>
  <c r="S76" i="9"/>
  <c r="R76" i="9"/>
  <c r="AC74" i="9"/>
  <c r="AB74" i="9"/>
  <c r="AA74" i="9"/>
  <c r="Z74" i="9"/>
  <c r="Y74" i="9"/>
  <c r="X74" i="9"/>
  <c r="W74" i="9"/>
  <c r="V74" i="9"/>
  <c r="U74" i="9"/>
  <c r="T74" i="9"/>
  <c r="S74" i="9"/>
  <c r="R74" i="9"/>
  <c r="AC72" i="9"/>
  <c r="AB72" i="9"/>
  <c r="AA72" i="9"/>
  <c r="Z72" i="9"/>
  <c r="Y72" i="9"/>
  <c r="X72" i="9"/>
  <c r="W72" i="9"/>
  <c r="V72" i="9"/>
  <c r="U72" i="9"/>
  <c r="T72" i="9"/>
  <c r="S72" i="9"/>
  <c r="R72" i="9"/>
  <c r="EK73" i="9" l="1"/>
  <c r="EK75" i="9"/>
  <c r="EY81" i="9"/>
  <c r="EK85" i="9"/>
  <c r="EK93" i="9"/>
  <c r="EY71" i="9"/>
  <c r="EK91" i="9"/>
  <c r="EY91" i="9"/>
  <c r="EK97" i="9"/>
  <c r="EY93" i="9"/>
  <c r="GA97" i="9"/>
  <c r="EK87" i="9"/>
  <c r="FM75" i="9"/>
  <c r="FM89" i="9"/>
  <c r="EY83" i="9"/>
  <c r="FM67" i="9"/>
  <c r="EY87" i="9"/>
  <c r="EK95" i="9"/>
  <c r="EK77" i="9"/>
  <c r="EK83" i="9"/>
  <c r="EY77" i="9"/>
  <c r="EK79" i="9"/>
  <c r="EK89" i="9"/>
  <c r="GA95" i="9"/>
  <c r="EY73" i="9"/>
  <c r="GO97" i="9"/>
  <c r="GA87" i="9"/>
  <c r="FM79" i="9"/>
  <c r="EY79" i="9"/>
  <c r="GO87" i="9"/>
  <c r="EY85" i="9"/>
  <c r="EY89" i="9"/>
  <c r="GA83" i="9"/>
  <c r="GO93" i="9"/>
  <c r="EY67" i="9"/>
  <c r="GA77" i="9"/>
  <c r="GO83" i="9"/>
  <c r="FM71" i="9"/>
  <c r="GO79" i="9"/>
  <c r="GO89" i="9"/>
  <c r="GA79" i="9"/>
  <c r="GO91" i="9"/>
  <c r="FM97" i="9"/>
  <c r="GO75" i="9"/>
  <c r="FM95" i="9"/>
  <c r="GO73" i="9"/>
  <c r="EY95" i="9"/>
  <c r="FM81" i="9"/>
  <c r="FM91" i="9"/>
  <c r="GA81" i="9"/>
  <c r="GO67" i="9"/>
  <c r="GA89" i="9"/>
  <c r="EY75" i="9"/>
  <c r="GA85" i="9"/>
  <c r="GA71" i="9"/>
  <c r="FM83" i="9"/>
  <c r="EY97" i="9"/>
  <c r="FM73" i="9"/>
  <c r="GO71" i="9"/>
  <c r="GA93" i="9"/>
  <c r="GA67" i="9"/>
  <c r="FM77" i="9"/>
  <c r="GO77" i="9"/>
  <c r="FM87" i="9"/>
  <c r="FM93" i="9"/>
  <c r="GA75" i="9"/>
  <c r="FM85" i="9"/>
  <c r="GA73" i="9"/>
  <c r="GO85" i="9"/>
  <c r="GO95" i="9"/>
  <c r="GO81" i="9"/>
  <c r="GA91" i="9"/>
  <c r="GO63" i="9"/>
  <c r="FM65" i="9"/>
  <c r="GA63" i="9"/>
  <c r="FM63" i="9"/>
  <c r="GA65" i="9"/>
  <c r="GO65" i="9"/>
  <c r="EY63" i="9"/>
  <c r="EY65" i="9"/>
  <c r="F3" i="19"/>
  <c r="G3" i="19" s="1"/>
  <c r="H3" i="19" s="1"/>
  <c r="I3" i="19" s="1"/>
  <c r="J3" i="19" s="1"/>
  <c r="K3" i="19" s="1"/>
  <c r="L3" i="19" s="1"/>
  <c r="M3" i="19" s="1"/>
  <c r="N3" i="19" s="1"/>
  <c r="O3" i="19" s="1"/>
  <c r="P3" i="19" s="1"/>
  <c r="N97" i="9" l="1"/>
  <c r="N95" i="9"/>
  <c r="N93" i="9"/>
  <c r="N91" i="9"/>
  <c r="N89" i="9"/>
  <c r="N87" i="9"/>
  <c r="N85" i="9"/>
  <c r="N83" i="9"/>
  <c r="N81" i="9"/>
  <c r="N79" i="9"/>
  <c r="N77" i="9"/>
  <c r="N75" i="9"/>
  <c r="N73" i="9"/>
  <c r="N71" i="9"/>
  <c r="N69" i="9"/>
  <c r="A25" i="21" s="1"/>
  <c r="N67" i="9"/>
  <c r="N65" i="9"/>
  <c r="N63" i="9"/>
  <c r="N61" i="9"/>
  <c r="N59" i="9"/>
  <c r="N57" i="9"/>
  <c r="N55" i="9"/>
  <c r="N53" i="9"/>
  <c r="N51" i="9"/>
  <c r="N49" i="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1" i="19"/>
  <c r="Q20" i="19"/>
  <c r="Q19" i="19"/>
  <c r="Q18" i="19"/>
  <c r="Q17" i="19"/>
  <c r="Q16" i="19"/>
  <c r="Q15" i="19"/>
  <c r="Q14" i="19"/>
  <c r="Q13" i="19"/>
  <c r="Q12" i="19"/>
  <c r="Q11" i="19"/>
  <c r="Q10" i="19"/>
  <c r="Q9" i="19"/>
  <c r="Q8" i="19"/>
  <c r="Q7" i="19"/>
  <c r="Q6" i="19"/>
  <c r="Q5" i="19"/>
  <c r="A27" i="19" l="1"/>
  <c r="A27" i="21"/>
  <c r="A29" i="21"/>
  <c r="A29" i="19"/>
  <c r="AB73" i="9"/>
  <c r="T73" i="9"/>
  <c r="S73" i="9"/>
  <c r="X73" i="9"/>
  <c r="V73" i="9"/>
  <c r="AJ73" i="9" s="1"/>
  <c r="AA73" i="9"/>
  <c r="AO73" i="9" s="1"/>
  <c r="Z73" i="9"/>
  <c r="AN73" i="9" s="1"/>
  <c r="Y73" i="9"/>
  <c r="BA73" i="9" s="1"/>
  <c r="W73" i="9"/>
  <c r="AK73" i="9" s="1"/>
  <c r="U73" i="9"/>
  <c r="CM73" i="9" s="1"/>
  <c r="R73" i="9"/>
  <c r="AC73" i="9"/>
  <c r="A37" i="21"/>
  <c r="A37" i="19"/>
  <c r="AB81" i="9"/>
  <c r="T81" i="9"/>
  <c r="AA81" i="9"/>
  <c r="AO81" i="9" s="1"/>
  <c r="S81" i="9"/>
  <c r="AG81" i="9" s="1"/>
  <c r="W81" i="9"/>
  <c r="AK81" i="9" s="1"/>
  <c r="V81" i="9"/>
  <c r="Z81" i="9"/>
  <c r="X81" i="9"/>
  <c r="BN81" i="9" s="1"/>
  <c r="R81" i="9"/>
  <c r="Y81" i="9"/>
  <c r="AC81" i="9"/>
  <c r="U81" i="9"/>
  <c r="A45" i="21"/>
  <c r="A45" i="19"/>
  <c r="AB89" i="9"/>
  <c r="T89" i="9"/>
  <c r="AH89" i="9" s="1"/>
  <c r="S89" i="9"/>
  <c r="AG89" i="9" s="1"/>
  <c r="W89" i="9"/>
  <c r="AK89" i="9" s="1"/>
  <c r="AA89" i="9"/>
  <c r="AO89" i="9" s="1"/>
  <c r="Z89" i="9"/>
  <c r="R89" i="9"/>
  <c r="X89" i="9"/>
  <c r="AL89" i="9" s="1"/>
  <c r="Y89" i="9"/>
  <c r="V89" i="9"/>
  <c r="BL89" i="9" s="1"/>
  <c r="AC89" i="9"/>
  <c r="U89" i="9"/>
  <c r="A53" i="21"/>
  <c r="A53" i="19"/>
  <c r="AB97" i="9"/>
  <c r="T97" i="9"/>
  <c r="AA97" i="9"/>
  <c r="AO97" i="9" s="1"/>
  <c r="S97" i="9"/>
  <c r="AG97" i="9" s="1"/>
  <c r="W97" i="9"/>
  <c r="AK97" i="9" s="1"/>
  <c r="X97" i="9"/>
  <c r="Z97" i="9"/>
  <c r="R97" i="9"/>
  <c r="Y97" i="9"/>
  <c r="V97" i="9"/>
  <c r="AC97" i="9"/>
  <c r="U97" i="9"/>
  <c r="BY97" i="9" s="1"/>
  <c r="BB79" i="9"/>
  <c r="A31" i="21"/>
  <c r="A31" i="19"/>
  <c r="AB75" i="9"/>
  <c r="T75" i="9"/>
  <c r="BJ75" i="9" s="1"/>
  <c r="S75" i="9"/>
  <c r="AG75" i="9" s="1"/>
  <c r="AA75" i="9"/>
  <c r="AO75" i="9" s="1"/>
  <c r="Z75" i="9"/>
  <c r="AN75" i="9" s="1"/>
  <c r="R75" i="9"/>
  <c r="W75" i="9"/>
  <c r="X75" i="9"/>
  <c r="V75" i="9"/>
  <c r="U75" i="9"/>
  <c r="Y75" i="9"/>
  <c r="AC75" i="9"/>
  <c r="A39" i="21"/>
  <c r="A39" i="19"/>
  <c r="AB83" i="9"/>
  <c r="T83" i="9"/>
  <c r="AA83" i="9"/>
  <c r="AO83" i="9" s="1"/>
  <c r="S83" i="9"/>
  <c r="CK83" i="9" s="1"/>
  <c r="Z83" i="9"/>
  <c r="W83" i="9"/>
  <c r="AK83" i="9" s="1"/>
  <c r="X83" i="9"/>
  <c r="CP83" i="9" s="1"/>
  <c r="R83" i="9"/>
  <c r="CJ83" i="9" s="1"/>
  <c r="V83" i="9"/>
  <c r="AX83" i="9" s="1"/>
  <c r="Y83" i="9"/>
  <c r="AC83" i="9"/>
  <c r="U83" i="9"/>
  <c r="A47" i="21"/>
  <c r="A47" i="19"/>
  <c r="AB91" i="9"/>
  <c r="CT91" i="9" s="1"/>
  <c r="T91" i="9"/>
  <c r="BJ91" i="9" s="1"/>
  <c r="S91" i="9"/>
  <c r="AG91" i="9" s="1"/>
  <c r="AA91" i="9"/>
  <c r="AO91" i="9" s="1"/>
  <c r="X91" i="9"/>
  <c r="Z91" i="9"/>
  <c r="R91" i="9"/>
  <c r="W91" i="9"/>
  <c r="AK91" i="9" s="1"/>
  <c r="V91" i="9"/>
  <c r="BZ91" i="9" s="1"/>
  <c r="Y91" i="9"/>
  <c r="AC91" i="9"/>
  <c r="U91" i="9"/>
  <c r="A35" i="21"/>
  <c r="A35" i="19"/>
  <c r="AB79" i="9"/>
  <c r="T79" i="9"/>
  <c r="AH79" i="9" s="1"/>
  <c r="S79" i="9"/>
  <c r="AG79" i="9" s="1"/>
  <c r="X79" i="9"/>
  <c r="AL79" i="9" s="1"/>
  <c r="W79" i="9"/>
  <c r="AK79" i="9" s="1"/>
  <c r="V79" i="9"/>
  <c r="AJ79" i="9" s="1"/>
  <c r="AA79" i="9"/>
  <c r="AO79" i="9" s="1"/>
  <c r="Z79" i="9"/>
  <c r="R79" i="9"/>
  <c r="CJ79" i="9" s="1"/>
  <c r="Y79" i="9"/>
  <c r="CQ79" i="9" s="1"/>
  <c r="AC79" i="9"/>
  <c r="U79" i="9"/>
  <c r="A43" i="21"/>
  <c r="A43" i="19"/>
  <c r="AB87" i="9"/>
  <c r="BD87" i="9" s="1"/>
  <c r="T87" i="9"/>
  <c r="AA87" i="9"/>
  <c r="AO87" i="9" s="1"/>
  <c r="Z87" i="9"/>
  <c r="CR87" i="9" s="1"/>
  <c r="W87" i="9"/>
  <c r="AK87" i="9" s="1"/>
  <c r="S87" i="9"/>
  <c r="AG87" i="9" s="1"/>
  <c r="R87" i="9"/>
  <c r="X87" i="9"/>
  <c r="V87" i="9"/>
  <c r="Y87" i="9"/>
  <c r="AC87" i="9"/>
  <c r="U87" i="9"/>
  <c r="AD87" i="9" s="1"/>
  <c r="A51" i="21"/>
  <c r="A51" i="19"/>
  <c r="AB95" i="9"/>
  <c r="CT95" i="9" s="1"/>
  <c r="T95" i="9"/>
  <c r="AH95" i="9" s="1"/>
  <c r="AA95" i="9"/>
  <c r="AO95" i="9" s="1"/>
  <c r="S95" i="9"/>
  <c r="AG95" i="9" s="1"/>
  <c r="Z95" i="9"/>
  <c r="R95" i="9"/>
  <c r="AD95" i="9" s="1"/>
  <c r="X95" i="9"/>
  <c r="W95" i="9"/>
  <c r="AK95" i="9" s="1"/>
  <c r="V95" i="9"/>
  <c r="Y95" i="9"/>
  <c r="AC95" i="9"/>
  <c r="U95" i="9"/>
  <c r="A33" i="21"/>
  <c r="A33" i="19"/>
  <c r="AB77" i="9"/>
  <c r="CT77" i="9" s="1"/>
  <c r="T77" i="9"/>
  <c r="BJ77" i="9" s="1"/>
  <c r="AA77" i="9"/>
  <c r="S77" i="9"/>
  <c r="AG77" i="9" s="1"/>
  <c r="R77" i="9"/>
  <c r="AF77" i="9" s="1"/>
  <c r="W77" i="9"/>
  <c r="AK77" i="9" s="1"/>
  <c r="Z77" i="9"/>
  <c r="V77" i="9"/>
  <c r="CN77" i="9" s="1"/>
  <c r="X77" i="9"/>
  <c r="Y77" i="9"/>
  <c r="AC77" i="9"/>
  <c r="U77" i="9"/>
  <c r="A41" i="21"/>
  <c r="A41" i="19"/>
  <c r="AB85" i="9"/>
  <c r="T85" i="9"/>
  <c r="BJ85" i="9" s="1"/>
  <c r="S85" i="9"/>
  <c r="AG85" i="9" s="1"/>
  <c r="Z85" i="9"/>
  <c r="BP85" i="9" s="1"/>
  <c r="R85" i="9"/>
  <c r="X85" i="9"/>
  <c r="AL85" i="9" s="1"/>
  <c r="AA85" i="9"/>
  <c r="AO85" i="9" s="1"/>
  <c r="W85" i="9"/>
  <c r="AK85" i="9" s="1"/>
  <c r="Y85" i="9"/>
  <c r="V85" i="9"/>
  <c r="BL85" i="9" s="1"/>
  <c r="AC85" i="9"/>
  <c r="U85" i="9"/>
  <c r="A49" i="21"/>
  <c r="A49" i="19"/>
  <c r="AB93" i="9"/>
  <c r="T93" i="9"/>
  <c r="AA93" i="9"/>
  <c r="AO93" i="9" s="1"/>
  <c r="S93" i="9"/>
  <c r="AG93" i="9" s="1"/>
  <c r="X93" i="9"/>
  <c r="W93" i="9"/>
  <c r="AK93" i="9" s="1"/>
  <c r="Z93" i="9"/>
  <c r="R93" i="9"/>
  <c r="V93" i="9"/>
  <c r="Y93" i="9"/>
  <c r="AC93" i="9"/>
  <c r="U93" i="9"/>
  <c r="CM93" i="9" s="1"/>
  <c r="BP81" i="9"/>
  <c r="CB73" i="9"/>
  <c r="CT75" i="9"/>
  <c r="A23" i="21"/>
  <c r="A23" i="19"/>
  <c r="A21" i="21"/>
  <c r="A21" i="19"/>
  <c r="A19" i="21"/>
  <c r="A19" i="19"/>
  <c r="A17" i="21"/>
  <c r="A17" i="19"/>
  <c r="A15" i="21"/>
  <c r="A15" i="19"/>
  <c r="A7" i="21"/>
  <c r="A7" i="19"/>
  <c r="A13" i="21"/>
  <c r="A13" i="19"/>
  <c r="A11" i="21"/>
  <c r="A11" i="19"/>
  <c r="A9" i="21"/>
  <c r="A9" i="19"/>
  <c r="A5" i="19"/>
  <c r="A5" i="21"/>
  <c r="A25" i="19"/>
  <c r="BQ81" i="9"/>
  <c r="AG83" i="9"/>
  <c r="AF79" i="9"/>
  <c r="BC79" i="9"/>
  <c r="CK79" i="9"/>
  <c r="AY83" i="9"/>
  <c r="BX73" i="9"/>
  <c r="AV73" i="9"/>
  <c r="CF73" i="9"/>
  <c r="BD73" i="9"/>
  <c r="CP75" i="9"/>
  <c r="BN75" i="9"/>
  <c r="CP77" i="9"/>
  <c r="BN77" i="9"/>
  <c r="CP81" i="9"/>
  <c r="CF85" i="9"/>
  <c r="BR85" i="9"/>
  <c r="BD85" i="9"/>
  <c r="CT85" i="9"/>
  <c r="BX87" i="9"/>
  <c r="AV87" i="9"/>
  <c r="CL87" i="9"/>
  <c r="CF87" i="9"/>
  <c r="BR87" i="9"/>
  <c r="CL89" i="9"/>
  <c r="CF89" i="9"/>
  <c r="BD89" i="9"/>
  <c r="BR89" i="9"/>
  <c r="CT89" i="9"/>
  <c r="BR91" i="9"/>
  <c r="CP93" i="9"/>
  <c r="BN93" i="9"/>
  <c r="AZ93" i="9"/>
  <c r="CP95" i="9"/>
  <c r="BN95" i="9"/>
  <c r="AZ95" i="9"/>
  <c r="CB95" i="9"/>
  <c r="CP97" i="9"/>
  <c r="BN97" i="9"/>
  <c r="AZ97" i="9"/>
  <c r="AL75" i="9"/>
  <c r="AZ73" i="9"/>
  <c r="BR73" i="9"/>
  <c r="AZ75" i="9"/>
  <c r="CL75" i="9"/>
  <c r="BR77" i="9"/>
  <c r="CL77" i="9"/>
  <c r="BJ95" i="9"/>
  <c r="CG73" i="9"/>
  <c r="BE73" i="9"/>
  <c r="AQ73" i="9"/>
  <c r="BY75" i="9"/>
  <c r="AW75" i="9"/>
  <c r="AI75" i="9"/>
  <c r="CG75" i="9"/>
  <c r="BE75" i="9"/>
  <c r="AQ75" i="9"/>
  <c r="BY77" i="9"/>
  <c r="AW77" i="9"/>
  <c r="AI77" i="9"/>
  <c r="CG77" i="9"/>
  <c r="BE77" i="9"/>
  <c r="AQ77" i="9"/>
  <c r="CM79" i="9"/>
  <c r="BY79" i="9"/>
  <c r="BK79" i="9"/>
  <c r="AW79" i="9"/>
  <c r="AI79" i="9"/>
  <c r="CU79" i="9"/>
  <c r="CG79" i="9"/>
  <c r="BS79" i="9"/>
  <c r="BE79" i="9"/>
  <c r="AQ79" i="9"/>
  <c r="CM81" i="9"/>
  <c r="BY81" i="9"/>
  <c r="BK81" i="9"/>
  <c r="AW81" i="9"/>
  <c r="AI81" i="9"/>
  <c r="CU81" i="9"/>
  <c r="CG81" i="9"/>
  <c r="BS81" i="9"/>
  <c r="BE81" i="9"/>
  <c r="AQ81" i="9"/>
  <c r="CQ83" i="9"/>
  <c r="CC83" i="9"/>
  <c r="BO83" i="9"/>
  <c r="BA83" i="9"/>
  <c r="AM83" i="9"/>
  <c r="CQ85" i="9"/>
  <c r="CC85" i="9"/>
  <c r="BO85" i="9"/>
  <c r="BA85" i="9"/>
  <c r="AM85" i="9"/>
  <c r="CQ87" i="9"/>
  <c r="BO87" i="9"/>
  <c r="BA87" i="9"/>
  <c r="CC87" i="9"/>
  <c r="AM87" i="9"/>
  <c r="BY89" i="9"/>
  <c r="AW89" i="9"/>
  <c r="CM89" i="9"/>
  <c r="BK89" i="9"/>
  <c r="AI89" i="9"/>
  <c r="CQ89" i="9"/>
  <c r="BO89" i="9"/>
  <c r="BA89" i="9"/>
  <c r="AM89" i="9"/>
  <c r="CQ91" i="9"/>
  <c r="BO91" i="9"/>
  <c r="BA91" i="9"/>
  <c r="CC91" i="9"/>
  <c r="AM91" i="9"/>
  <c r="CG91" i="9"/>
  <c r="BE91" i="9"/>
  <c r="BS91" i="9"/>
  <c r="AQ91" i="9"/>
  <c r="BY93" i="9"/>
  <c r="CG93" i="9"/>
  <c r="BE93" i="9"/>
  <c r="BS93" i="9"/>
  <c r="CU93" i="9"/>
  <c r="AQ93" i="9"/>
  <c r="BY95" i="9"/>
  <c r="AW95" i="9"/>
  <c r="CM95" i="9"/>
  <c r="AI95" i="9"/>
  <c r="CG95" i="9"/>
  <c r="BE95" i="9"/>
  <c r="BS95" i="9"/>
  <c r="AQ95" i="9"/>
  <c r="CG97" i="9"/>
  <c r="BE97" i="9"/>
  <c r="BS97" i="9"/>
  <c r="CU97" i="9"/>
  <c r="AQ97" i="9"/>
  <c r="AH75" i="9"/>
  <c r="AH91" i="9"/>
  <c r="BS75" i="9"/>
  <c r="CM75" i="9"/>
  <c r="BS77" i="9"/>
  <c r="CM77" i="9"/>
  <c r="CC89" i="9"/>
  <c r="BK95" i="9"/>
  <c r="AD72" i="9"/>
  <c r="CJ73" i="9"/>
  <c r="BV73" i="9"/>
  <c r="BH73" i="9"/>
  <c r="AT73" i="9"/>
  <c r="CN73" i="9"/>
  <c r="BZ73" i="9"/>
  <c r="BL73" i="9"/>
  <c r="AX73" i="9"/>
  <c r="CR73" i="9"/>
  <c r="CD73" i="9"/>
  <c r="BP73" i="9"/>
  <c r="BB73" i="9"/>
  <c r="AD74" i="9"/>
  <c r="CJ75" i="9"/>
  <c r="BV75" i="9"/>
  <c r="BH75" i="9"/>
  <c r="AT75" i="9"/>
  <c r="CN75" i="9"/>
  <c r="BZ75" i="9"/>
  <c r="BL75" i="9"/>
  <c r="AX75" i="9"/>
  <c r="BB75" i="9"/>
  <c r="AD76" i="9"/>
  <c r="CJ77" i="9"/>
  <c r="BV77" i="9"/>
  <c r="BH77" i="9"/>
  <c r="AT77" i="9"/>
  <c r="BL77" i="9"/>
  <c r="CR77" i="9"/>
  <c r="CD77" i="9"/>
  <c r="BP77" i="9"/>
  <c r="BB77" i="9"/>
  <c r="AD78" i="9"/>
  <c r="BH79" i="9"/>
  <c r="BV79" i="9"/>
  <c r="AT79" i="9"/>
  <c r="CN79" i="9"/>
  <c r="BL79" i="9"/>
  <c r="AX79" i="9"/>
  <c r="BZ79" i="9"/>
  <c r="CD79" i="9"/>
  <c r="CR79" i="9"/>
  <c r="AD80" i="9"/>
  <c r="BV81" i="9"/>
  <c r="AT81" i="9"/>
  <c r="AF81" i="9"/>
  <c r="BH81" i="9"/>
  <c r="CN81" i="9"/>
  <c r="BL81" i="9"/>
  <c r="AJ81" i="9"/>
  <c r="BZ81" i="9"/>
  <c r="CD81" i="9"/>
  <c r="BB81" i="9"/>
  <c r="AN81" i="9"/>
  <c r="CR81" i="9"/>
  <c r="AD82" i="9"/>
  <c r="BV83" i="9"/>
  <c r="AT83" i="9"/>
  <c r="AF83" i="9"/>
  <c r="BH83" i="9"/>
  <c r="CN83" i="9"/>
  <c r="BL83" i="9"/>
  <c r="AJ83" i="9"/>
  <c r="BZ83" i="9"/>
  <c r="CD83" i="9"/>
  <c r="BB83" i="9"/>
  <c r="AN83" i="9"/>
  <c r="CR83" i="9"/>
  <c r="AD84" i="9"/>
  <c r="BV85" i="9"/>
  <c r="AT85" i="9"/>
  <c r="AF85" i="9"/>
  <c r="BH85" i="9"/>
  <c r="CR85" i="9"/>
  <c r="CD85" i="9"/>
  <c r="BB85" i="9"/>
  <c r="AN85" i="9"/>
  <c r="AD86" i="9"/>
  <c r="CJ87" i="9"/>
  <c r="BV87" i="9"/>
  <c r="BH87" i="9"/>
  <c r="AT87" i="9"/>
  <c r="AF87" i="9"/>
  <c r="CN87" i="9"/>
  <c r="BZ87" i="9"/>
  <c r="BL87" i="9"/>
  <c r="AX87" i="9"/>
  <c r="AJ87" i="9"/>
  <c r="BB87" i="9"/>
  <c r="AD88" i="9"/>
  <c r="CJ89" i="9"/>
  <c r="BV89" i="9"/>
  <c r="BH89" i="9"/>
  <c r="AT89" i="9"/>
  <c r="AF89" i="9"/>
  <c r="CN89" i="9"/>
  <c r="CR89" i="9"/>
  <c r="CD89" i="9"/>
  <c r="BP89" i="9"/>
  <c r="BB89" i="9"/>
  <c r="AN89" i="9"/>
  <c r="AD90" i="9"/>
  <c r="CJ91" i="9"/>
  <c r="BV91" i="9"/>
  <c r="BH91" i="9"/>
  <c r="AT91" i="9"/>
  <c r="AF91" i="9"/>
  <c r="CR91" i="9"/>
  <c r="CD91" i="9"/>
  <c r="BP91" i="9"/>
  <c r="BB91" i="9"/>
  <c r="AN91" i="9"/>
  <c r="AD92" i="9"/>
  <c r="CJ93" i="9"/>
  <c r="BV93" i="9"/>
  <c r="BH93" i="9"/>
  <c r="AT93" i="9"/>
  <c r="AF93" i="9"/>
  <c r="CN93" i="9"/>
  <c r="BZ93" i="9"/>
  <c r="BL93" i="9"/>
  <c r="AX93" i="9"/>
  <c r="AJ93" i="9"/>
  <c r="CR93" i="9"/>
  <c r="CD93" i="9"/>
  <c r="BP93" i="9"/>
  <c r="BB93" i="9"/>
  <c r="AN93" i="9"/>
  <c r="AD94" i="9"/>
  <c r="AT95" i="9"/>
  <c r="CN95" i="9"/>
  <c r="BZ95" i="9"/>
  <c r="BL95" i="9"/>
  <c r="AX95" i="9"/>
  <c r="AJ95" i="9"/>
  <c r="CR95" i="9"/>
  <c r="CD95" i="9"/>
  <c r="BP95" i="9"/>
  <c r="BB95" i="9"/>
  <c r="AN95" i="9"/>
  <c r="CJ97" i="9"/>
  <c r="BV97" i="9"/>
  <c r="BH97" i="9"/>
  <c r="AT97" i="9"/>
  <c r="AF97" i="9"/>
  <c r="CN97" i="9"/>
  <c r="BZ97" i="9"/>
  <c r="BL97" i="9"/>
  <c r="AX97" i="9"/>
  <c r="AJ97" i="9"/>
  <c r="CR97" i="9"/>
  <c r="CD97" i="9"/>
  <c r="BP97" i="9"/>
  <c r="BB97" i="9"/>
  <c r="AN97" i="9"/>
  <c r="AF73" i="9"/>
  <c r="AP73" i="9"/>
  <c r="AJ75" i="9"/>
  <c r="AH77" i="9"/>
  <c r="AN77" i="9"/>
  <c r="BJ73" i="9"/>
  <c r="CT73" i="9"/>
  <c r="CB75" i="9"/>
  <c r="CB77" i="9"/>
  <c r="BP79" i="9"/>
  <c r="AX81" i="9"/>
  <c r="CJ81" i="9"/>
  <c r="BP83" i="9"/>
  <c r="AX85" i="9"/>
  <c r="CJ85" i="9"/>
  <c r="CT87" i="9"/>
  <c r="CB93" i="9"/>
  <c r="CP73" i="9"/>
  <c r="BN73" i="9"/>
  <c r="BX75" i="9"/>
  <c r="AV75" i="9"/>
  <c r="CF75" i="9"/>
  <c r="BD75" i="9"/>
  <c r="BX77" i="9"/>
  <c r="AV77" i="9"/>
  <c r="CF77" i="9"/>
  <c r="BD77" i="9"/>
  <c r="CP79" i="9"/>
  <c r="CB79" i="9"/>
  <c r="BN79" i="9"/>
  <c r="AZ79" i="9"/>
  <c r="CT79" i="9"/>
  <c r="CF79" i="9"/>
  <c r="BR79" i="9"/>
  <c r="BD79" i="9"/>
  <c r="CL81" i="9"/>
  <c r="BX81" i="9"/>
  <c r="BJ81" i="9"/>
  <c r="AV81" i="9"/>
  <c r="CT81" i="9"/>
  <c r="CF81" i="9"/>
  <c r="BR81" i="9"/>
  <c r="BD81" i="9"/>
  <c r="CL83" i="9"/>
  <c r="BX83" i="9"/>
  <c r="BJ83" i="9"/>
  <c r="AV83" i="9"/>
  <c r="CT83" i="9"/>
  <c r="CF83" i="9"/>
  <c r="BR83" i="9"/>
  <c r="BD83" i="9"/>
  <c r="CP85" i="9"/>
  <c r="CB85" i="9"/>
  <c r="BN85" i="9"/>
  <c r="AZ85" i="9"/>
  <c r="CP87" i="9"/>
  <c r="BN87" i="9"/>
  <c r="AZ87" i="9"/>
  <c r="CB87" i="9"/>
  <c r="CP89" i="9"/>
  <c r="BN89" i="9"/>
  <c r="AZ89" i="9"/>
  <c r="BX91" i="9"/>
  <c r="AV91" i="9"/>
  <c r="CL91" i="9"/>
  <c r="CP91" i="9"/>
  <c r="BN91" i="9"/>
  <c r="AZ91" i="9"/>
  <c r="CB91" i="9"/>
  <c r="BX93" i="9"/>
  <c r="AV93" i="9"/>
  <c r="CL93" i="9"/>
  <c r="BJ93" i="9"/>
  <c r="CF93" i="9"/>
  <c r="BD93" i="9"/>
  <c r="BR93" i="9"/>
  <c r="CT93" i="9"/>
  <c r="BX95" i="9"/>
  <c r="AV95" i="9"/>
  <c r="CL95" i="9"/>
  <c r="CF95" i="9"/>
  <c r="BD95" i="9"/>
  <c r="BR95" i="9"/>
  <c r="BX97" i="9"/>
  <c r="AV97" i="9"/>
  <c r="CL97" i="9"/>
  <c r="BJ97" i="9"/>
  <c r="CF97" i="9"/>
  <c r="BD97" i="9"/>
  <c r="BR97" i="9"/>
  <c r="CT97" i="9"/>
  <c r="AH73" i="9"/>
  <c r="AP77" i="9"/>
  <c r="CL73" i="9"/>
  <c r="BR75" i="9"/>
  <c r="AZ77" i="9"/>
  <c r="BJ87" i="9"/>
  <c r="CB89" i="9"/>
  <c r="CB97" i="9"/>
  <c r="BY73" i="9"/>
  <c r="AW73" i="9"/>
  <c r="AI73" i="9"/>
  <c r="CQ73" i="9"/>
  <c r="BO73" i="9"/>
  <c r="AM73" i="9"/>
  <c r="CQ75" i="9"/>
  <c r="BO75" i="9"/>
  <c r="AM75" i="9"/>
  <c r="CQ77" i="9"/>
  <c r="BO77" i="9"/>
  <c r="AM77" i="9"/>
  <c r="CQ81" i="9"/>
  <c r="CC81" i="9"/>
  <c r="BO81" i="9"/>
  <c r="BA81" i="9"/>
  <c r="AM81" i="9"/>
  <c r="CM83" i="9"/>
  <c r="BY83" i="9"/>
  <c r="BK83" i="9"/>
  <c r="AW83" i="9"/>
  <c r="AI83" i="9"/>
  <c r="CU83" i="9"/>
  <c r="CG83" i="9"/>
  <c r="BS83" i="9"/>
  <c r="BE83" i="9"/>
  <c r="AQ83" i="9"/>
  <c r="CM85" i="9"/>
  <c r="BY85" i="9"/>
  <c r="BK85" i="9"/>
  <c r="AW85" i="9"/>
  <c r="AI85" i="9"/>
  <c r="CG85" i="9"/>
  <c r="BS85" i="9"/>
  <c r="BE85" i="9"/>
  <c r="CU85" i="9"/>
  <c r="AQ85" i="9"/>
  <c r="CG87" i="9"/>
  <c r="BE87" i="9"/>
  <c r="BS87" i="9"/>
  <c r="AQ87" i="9"/>
  <c r="CG89" i="9"/>
  <c r="BE89" i="9"/>
  <c r="BS89" i="9"/>
  <c r="CU89" i="9"/>
  <c r="AQ89" i="9"/>
  <c r="BY91" i="9"/>
  <c r="AW91" i="9"/>
  <c r="CM91" i="9"/>
  <c r="AI91" i="9"/>
  <c r="CQ93" i="9"/>
  <c r="BO93" i="9"/>
  <c r="BA93" i="9"/>
  <c r="AM93" i="9"/>
  <c r="CQ95" i="9"/>
  <c r="BO95" i="9"/>
  <c r="BA95" i="9"/>
  <c r="CC95" i="9"/>
  <c r="AM95" i="9"/>
  <c r="CQ97" i="9"/>
  <c r="BO97" i="9"/>
  <c r="BA97" i="9"/>
  <c r="AM97" i="9"/>
  <c r="AL77" i="9"/>
  <c r="AP79" i="9"/>
  <c r="AH83" i="9"/>
  <c r="AP83" i="9"/>
  <c r="AH87" i="9"/>
  <c r="AP87" i="9"/>
  <c r="AL93" i="9"/>
  <c r="AP95" i="9"/>
  <c r="AL97" i="9"/>
  <c r="BS73" i="9"/>
  <c r="BA75" i="9"/>
  <c r="BA77" i="9"/>
  <c r="CU91" i="9"/>
  <c r="CC97" i="9"/>
  <c r="CK73" i="9"/>
  <c r="BW73" i="9"/>
  <c r="BI73" i="9"/>
  <c r="AU73" i="9"/>
  <c r="CO73" i="9"/>
  <c r="CA73" i="9"/>
  <c r="BM73" i="9"/>
  <c r="AY73" i="9"/>
  <c r="CE73" i="9"/>
  <c r="CK75" i="9"/>
  <c r="BW75" i="9"/>
  <c r="BI75" i="9"/>
  <c r="AU75" i="9"/>
  <c r="CO75" i="9"/>
  <c r="CA75" i="9"/>
  <c r="BM75" i="9"/>
  <c r="AY75" i="9"/>
  <c r="CS75" i="9"/>
  <c r="CE75" i="9"/>
  <c r="BQ75" i="9"/>
  <c r="BC75" i="9"/>
  <c r="CK77" i="9"/>
  <c r="BW77" i="9"/>
  <c r="BI77" i="9"/>
  <c r="AU77" i="9"/>
  <c r="CO77" i="9"/>
  <c r="CA77" i="9"/>
  <c r="BM77" i="9"/>
  <c r="AY77" i="9"/>
  <c r="CS77" i="9"/>
  <c r="CE77" i="9"/>
  <c r="BQ77" i="9"/>
  <c r="BC77" i="9"/>
  <c r="BW79" i="9"/>
  <c r="AU79" i="9"/>
  <c r="BI79" i="9"/>
  <c r="CO79" i="9"/>
  <c r="BM79" i="9"/>
  <c r="AY79" i="9"/>
  <c r="CA79" i="9"/>
  <c r="CE79" i="9"/>
  <c r="CS79" i="9"/>
  <c r="BW81" i="9"/>
  <c r="AU81" i="9"/>
  <c r="BI81" i="9"/>
  <c r="CO81" i="9"/>
  <c r="BM81" i="9"/>
  <c r="CA81" i="9"/>
  <c r="CE81" i="9"/>
  <c r="BC81" i="9"/>
  <c r="CS81" i="9"/>
  <c r="BW83" i="9"/>
  <c r="AU83" i="9"/>
  <c r="BI83" i="9"/>
  <c r="CO83" i="9"/>
  <c r="BM83" i="9"/>
  <c r="CA83" i="9"/>
  <c r="CE83" i="9"/>
  <c r="BC83" i="9"/>
  <c r="CS83" i="9"/>
  <c r="BW85" i="9"/>
  <c r="AU85" i="9"/>
  <c r="BI85" i="9"/>
  <c r="CO85" i="9"/>
  <c r="BM85" i="9"/>
  <c r="CA85" i="9"/>
  <c r="CS85" i="9"/>
  <c r="CE85" i="9"/>
  <c r="BC85" i="9"/>
  <c r="CK87" i="9"/>
  <c r="BW87" i="9"/>
  <c r="BI87" i="9"/>
  <c r="AU87" i="9"/>
  <c r="CO87" i="9"/>
  <c r="CA87" i="9"/>
  <c r="BM87" i="9"/>
  <c r="AY87" i="9"/>
  <c r="CS87" i="9"/>
  <c r="CE87" i="9"/>
  <c r="BQ87" i="9"/>
  <c r="BC87" i="9"/>
  <c r="AG73" i="9"/>
  <c r="AL73" i="9"/>
  <c r="AF75" i="9"/>
  <c r="AK75" i="9"/>
  <c r="AP75" i="9"/>
  <c r="AJ77" i="9"/>
  <c r="AO77" i="9"/>
  <c r="AN79" i="9"/>
  <c r="AH81" i="9"/>
  <c r="AP81" i="9"/>
  <c r="AP85" i="9"/>
  <c r="AL87" i="9"/>
  <c r="AP89" i="9"/>
  <c r="AL91" i="9"/>
  <c r="AH93" i="9"/>
  <c r="AP93" i="9"/>
  <c r="AL95" i="9"/>
  <c r="AH97" i="9"/>
  <c r="AP97" i="9"/>
  <c r="BK73" i="9"/>
  <c r="CC73" i="9"/>
  <c r="CU73" i="9"/>
  <c r="BK75" i="9"/>
  <c r="CC75" i="9"/>
  <c r="CU75" i="9"/>
  <c r="BK77" i="9"/>
  <c r="CC77" i="9"/>
  <c r="CU77" i="9"/>
  <c r="BQ79" i="9"/>
  <c r="AY81" i="9"/>
  <c r="CK81" i="9"/>
  <c r="BQ83" i="9"/>
  <c r="AY85" i="9"/>
  <c r="CK85" i="9"/>
  <c r="CU87" i="9"/>
  <c r="BK91" i="9"/>
  <c r="CC93" i="9"/>
  <c r="CU95" i="9"/>
  <c r="CK89" i="9"/>
  <c r="BW89" i="9"/>
  <c r="BI89" i="9"/>
  <c r="AU89" i="9"/>
  <c r="CO89" i="9"/>
  <c r="CA89" i="9"/>
  <c r="BM89" i="9"/>
  <c r="AY89" i="9"/>
  <c r="CS89" i="9"/>
  <c r="CE89" i="9"/>
  <c r="BQ89" i="9"/>
  <c r="BC89" i="9"/>
  <c r="CK91" i="9"/>
  <c r="BW91" i="9"/>
  <c r="BI91" i="9"/>
  <c r="AU91" i="9"/>
  <c r="CO91" i="9"/>
  <c r="CA91" i="9"/>
  <c r="BM91" i="9"/>
  <c r="AY91" i="9"/>
  <c r="CS91" i="9"/>
  <c r="CE91" i="9"/>
  <c r="BQ91" i="9"/>
  <c r="BC91" i="9"/>
  <c r="AU93" i="9"/>
  <c r="CO93" i="9"/>
  <c r="CA93" i="9"/>
  <c r="BM93" i="9"/>
  <c r="AY93" i="9"/>
  <c r="CS93" i="9"/>
  <c r="CE93" i="9"/>
  <c r="BQ93" i="9"/>
  <c r="BC93" i="9"/>
  <c r="CK95" i="9"/>
  <c r="BW95" i="9"/>
  <c r="BI95" i="9"/>
  <c r="AU95" i="9"/>
  <c r="CO95" i="9"/>
  <c r="CA95" i="9"/>
  <c r="BM95" i="9"/>
  <c r="AY95" i="9"/>
  <c r="CS95" i="9"/>
  <c r="CE95" i="9"/>
  <c r="BQ95" i="9"/>
  <c r="BC95" i="9"/>
  <c r="AD96" i="9"/>
  <c r="BW97" i="9"/>
  <c r="CO97" i="9"/>
  <c r="CA97" i="9"/>
  <c r="BM97" i="9"/>
  <c r="AY97" i="9"/>
  <c r="CS97" i="9"/>
  <c r="CE97" i="9"/>
  <c r="BQ97" i="9"/>
  <c r="BC97" i="9"/>
  <c r="Q4" i="19"/>
  <c r="A24" i="11"/>
  <c r="C40" i="13"/>
  <c r="C39" i="13"/>
  <c r="C38" i="13"/>
  <c r="C40" i="7"/>
  <c r="C39" i="7"/>
  <c r="C38" i="7"/>
  <c r="A32" i="11"/>
  <c r="BI97" i="9" l="1"/>
  <c r="BQ73" i="9"/>
  <c r="BY87" i="9"/>
  <c r="AF95" i="9"/>
  <c r="CN91" i="9"/>
  <c r="BZ89" i="9"/>
  <c r="CH89" i="9" s="1"/>
  <c r="AN87" i="9"/>
  <c r="AR87" i="9" s="1"/>
  <c r="CN85" i="9"/>
  <c r="AX77" i="9"/>
  <c r="AW93" i="9"/>
  <c r="BJ89" i="9"/>
  <c r="BX85" i="9"/>
  <c r="CB81" i="9"/>
  <c r="CK97" i="9"/>
  <c r="BI93" i="9"/>
  <c r="BT93" i="9" s="1"/>
  <c r="AH85" i="9"/>
  <c r="CS73" i="9"/>
  <c r="AM79" i="9"/>
  <c r="BH95" i="9"/>
  <c r="BP87" i="9"/>
  <c r="AD83" i="9"/>
  <c r="AD79" i="9"/>
  <c r="BZ77" i="9"/>
  <c r="CH77" i="9" s="1"/>
  <c r="BP75" i="9"/>
  <c r="AP91" i="9"/>
  <c r="BD91" i="9"/>
  <c r="AV89" i="9"/>
  <c r="AZ83" i="9"/>
  <c r="BF83" i="9" s="1"/>
  <c r="AV79" i="9"/>
  <c r="AD93" i="9"/>
  <c r="CL85" i="9"/>
  <c r="AD97" i="9"/>
  <c r="BW93" i="9"/>
  <c r="AL83" i="9"/>
  <c r="AD85" i="9"/>
  <c r="BA79" i="9"/>
  <c r="AD77" i="9"/>
  <c r="BV95" i="9"/>
  <c r="CD87" i="9"/>
  <c r="CH87" i="9" s="1"/>
  <c r="CD75" i="9"/>
  <c r="CH75" i="9" s="1"/>
  <c r="AI97" i="9"/>
  <c r="CF91" i="9"/>
  <c r="BX89" i="9"/>
  <c r="BN83" i="9"/>
  <c r="BT83" i="9" s="1"/>
  <c r="BJ79" i="9"/>
  <c r="AD89" i="9"/>
  <c r="BO79" i="9"/>
  <c r="BT79" i="9" s="1"/>
  <c r="CJ95" i="9"/>
  <c r="AJ91" i="9"/>
  <c r="CR75" i="9"/>
  <c r="AL81" i="9"/>
  <c r="BK97" i="9"/>
  <c r="CB83" i="9"/>
  <c r="BX79" i="9"/>
  <c r="CH79" i="9" s="1"/>
  <c r="AD81" i="9"/>
  <c r="CK93" i="9"/>
  <c r="CV93" i="9" s="1"/>
  <c r="AI87" i="9"/>
  <c r="CC79" i="9"/>
  <c r="AX91" i="9"/>
  <c r="AJ89" i="9"/>
  <c r="BZ85" i="9"/>
  <c r="AD75" i="9"/>
  <c r="CM97" i="9"/>
  <c r="CV97" i="9" s="1"/>
  <c r="AI93" i="9"/>
  <c r="CL79" i="9"/>
  <c r="AD73" i="9"/>
  <c r="BK87" i="9"/>
  <c r="CM87" i="9"/>
  <c r="BL91" i="9"/>
  <c r="BT91" i="9" s="1"/>
  <c r="AD91" i="9"/>
  <c r="AX89" i="9"/>
  <c r="BF89" i="9" s="1"/>
  <c r="AJ85" i="9"/>
  <c r="AW97" i="9"/>
  <c r="BK93" i="9"/>
  <c r="AV85" i="9"/>
  <c r="AZ81" i="9"/>
  <c r="BF81" i="9" s="1"/>
  <c r="BQ85" i="9"/>
  <c r="AU97" i="9"/>
  <c r="BC73" i="9"/>
  <c r="BF73" i="9" s="1"/>
  <c r="AW87" i="9"/>
  <c r="BF87" i="9" s="1"/>
  <c r="GO69" i="9"/>
  <c r="GA69" i="9"/>
  <c r="EY69" i="9"/>
  <c r="FM69" i="9"/>
  <c r="CV83" i="9"/>
  <c r="AR79" i="9"/>
  <c r="AR77" i="9"/>
  <c r="CV79" i="9"/>
  <c r="AR75" i="9"/>
  <c r="AR95" i="9"/>
  <c r="CH93" i="9"/>
  <c r="BT89" i="9"/>
  <c r="BT87" i="9"/>
  <c r="BT81" i="9"/>
  <c r="CV85" i="9"/>
  <c r="CH91" i="9"/>
  <c r="CV75" i="9"/>
  <c r="BT73" i="9"/>
  <c r="CV81" i="9"/>
  <c r="BT97" i="9"/>
  <c r="CH95" i="9"/>
  <c r="BF85" i="9"/>
  <c r="AR83" i="9"/>
  <c r="CH81" i="9"/>
  <c r="BF79" i="9"/>
  <c r="CV77" i="9"/>
  <c r="CH97" i="9"/>
  <c r="AR73" i="9"/>
  <c r="AR97" i="9"/>
  <c r="BF95" i="9"/>
  <c r="AR93" i="9"/>
  <c r="AR91" i="9"/>
  <c r="CV91" i="9"/>
  <c r="BT85" i="9"/>
  <c r="CH83" i="9"/>
  <c r="AR81" i="9"/>
  <c r="BT77" i="9"/>
  <c r="BF75" i="9"/>
  <c r="CH73" i="9"/>
  <c r="CV95" i="9"/>
  <c r="CH85" i="9"/>
  <c r="BF77" i="9"/>
  <c r="BF97" i="9"/>
  <c r="BT95" i="9"/>
  <c r="BF93" i="9"/>
  <c r="BF91" i="9"/>
  <c r="AR89" i="9"/>
  <c r="CV89" i="9"/>
  <c r="CV87" i="9"/>
  <c r="AR85" i="9"/>
  <c r="BT75" i="9"/>
  <c r="CV73" i="9"/>
  <c r="C41" i="13"/>
  <c r="O96" i="9" l="1"/>
  <c r="O94" i="9"/>
  <c r="O92" i="9"/>
  <c r="O90" i="9"/>
  <c r="O88" i="9"/>
  <c r="O86" i="9"/>
  <c r="O84" i="9"/>
  <c r="O82" i="9"/>
  <c r="O80" i="9"/>
  <c r="O78" i="9"/>
  <c r="O76" i="9"/>
  <c r="O74" i="9"/>
  <c r="O72" i="9"/>
  <c r="O70" i="9"/>
  <c r="O68" i="9"/>
  <c r="O66" i="9"/>
  <c r="O64" i="9"/>
  <c r="O62" i="9"/>
  <c r="O60" i="9"/>
  <c r="O58" i="9"/>
  <c r="O56" i="9"/>
  <c r="O54" i="9"/>
  <c r="O52" i="9"/>
  <c r="O50" i="9"/>
  <c r="O48" i="9"/>
  <c r="P48" i="9" s="1"/>
  <c r="P82" i="9" l="1"/>
  <c r="O83" i="9"/>
  <c r="Q83" i="9" s="1"/>
  <c r="P90" i="9"/>
  <c r="O91" i="9"/>
  <c r="Q91" i="9" s="1"/>
  <c r="P84" i="9"/>
  <c r="O85" i="9"/>
  <c r="Q85" i="9" s="1"/>
  <c r="P86" i="9"/>
  <c r="O87" i="9"/>
  <c r="Q87" i="9" s="1"/>
  <c r="P72" i="9"/>
  <c r="O73" i="9"/>
  <c r="Q73" i="9" s="1"/>
  <c r="P74" i="9"/>
  <c r="O75" i="9"/>
  <c r="Q75" i="9" s="1"/>
  <c r="P76" i="9"/>
  <c r="O77" i="9"/>
  <c r="Q77" i="9" s="1"/>
  <c r="P92" i="9"/>
  <c r="O93" i="9"/>
  <c r="Q93" i="9" s="1"/>
  <c r="P78" i="9"/>
  <c r="O79" i="9"/>
  <c r="Q79" i="9" s="1"/>
  <c r="P94" i="9"/>
  <c r="O95" i="9"/>
  <c r="Q95" i="9" s="1"/>
  <c r="P88" i="9"/>
  <c r="O89" i="9"/>
  <c r="Q89" i="9" s="1"/>
  <c r="P80" i="9"/>
  <c r="O81" i="9"/>
  <c r="Q81" i="9" s="1"/>
  <c r="P96" i="9"/>
  <c r="O97" i="9"/>
  <c r="Q97" i="9" s="1"/>
  <c r="P66" i="9"/>
  <c r="O67" i="9"/>
  <c r="Q67" i="9" s="1"/>
  <c r="P64" i="9"/>
  <c r="O65" i="9"/>
  <c r="Q65" i="9" s="1"/>
  <c r="P62" i="9"/>
  <c r="O63" i="9"/>
  <c r="Q63" i="9" s="1"/>
  <c r="P60" i="9"/>
  <c r="O61" i="9"/>
  <c r="Q61" i="9" s="1"/>
  <c r="P58" i="9"/>
  <c r="O59" i="9"/>
  <c r="Q59" i="9" s="1"/>
  <c r="P56" i="9"/>
  <c r="O57" i="9"/>
  <c r="Q57" i="9" s="1"/>
  <c r="P70" i="9"/>
  <c r="O71" i="9"/>
  <c r="Q71" i="9" s="1"/>
  <c r="P68" i="9"/>
  <c r="O69" i="9"/>
  <c r="Q69" i="9" s="1"/>
  <c r="O55" i="9"/>
  <c r="Q55" i="9" s="1"/>
  <c r="P54" i="9"/>
  <c r="O53" i="9"/>
  <c r="Q53" i="9" s="1"/>
  <c r="P52" i="9"/>
  <c r="O51" i="9"/>
  <c r="Q51" i="9" s="1"/>
  <c r="P50" i="9"/>
  <c r="O49" i="9"/>
  <c r="Q49" i="9" s="1"/>
  <c r="K55" i="19" l="1"/>
  <c r="N55" i="19"/>
  <c r="P55" i="19"/>
  <c r="E55" i="19"/>
  <c r="L55" i="19"/>
  <c r="I55" i="19"/>
  <c r="F55" i="19"/>
  <c r="N56" i="19"/>
  <c r="J56" i="19"/>
  <c r="F56" i="19"/>
  <c r="M56" i="19"/>
  <c r="I56" i="19"/>
  <c r="P56" i="19"/>
  <c r="L56" i="19"/>
  <c r="H56" i="19"/>
  <c r="E56" i="19"/>
  <c r="O56" i="19"/>
  <c r="K56" i="19"/>
  <c r="G56" i="19"/>
  <c r="Q56" i="19"/>
  <c r="O57" i="19"/>
  <c r="K57" i="19"/>
  <c r="G57" i="19"/>
  <c r="N57" i="19"/>
  <c r="J57" i="19"/>
  <c r="F57" i="19"/>
  <c r="E57" i="19"/>
  <c r="M57" i="19"/>
  <c r="I57" i="19"/>
  <c r="P57" i="19"/>
  <c r="L57" i="19"/>
  <c r="H57" i="19"/>
  <c r="Q57" i="19"/>
  <c r="Q55" i="19"/>
  <c r="G55" i="19"/>
  <c r="M55" i="19"/>
  <c r="J55" i="19"/>
  <c r="O55" i="19"/>
  <c r="H55" i="19"/>
  <c r="CU96" i="9"/>
  <c r="CT96" i="9"/>
  <c r="CS96" i="9"/>
  <c r="CR96" i="9"/>
  <c r="CQ96" i="9"/>
  <c r="CP96" i="9"/>
  <c r="CO96" i="9"/>
  <c r="CN96" i="9"/>
  <c r="CM96" i="9"/>
  <c r="CL96" i="9"/>
  <c r="CK96" i="9"/>
  <c r="CU94" i="9"/>
  <c r="CT94" i="9"/>
  <c r="CS94" i="9"/>
  <c r="CR94" i="9"/>
  <c r="CQ94" i="9"/>
  <c r="CP94" i="9"/>
  <c r="CO94" i="9"/>
  <c r="CN94" i="9"/>
  <c r="CM94" i="9"/>
  <c r="CL94" i="9"/>
  <c r="CK94" i="9"/>
  <c r="CU92" i="9"/>
  <c r="CT92" i="9"/>
  <c r="CS92" i="9"/>
  <c r="CR92" i="9"/>
  <c r="CQ92" i="9"/>
  <c r="CP92" i="9"/>
  <c r="CO92" i="9"/>
  <c r="CN92" i="9"/>
  <c r="CM92" i="9"/>
  <c r="CL92" i="9"/>
  <c r="CK92" i="9"/>
  <c r="CU90" i="9"/>
  <c r="CT90" i="9"/>
  <c r="CS90" i="9"/>
  <c r="CR90" i="9"/>
  <c r="CQ90" i="9"/>
  <c r="CP90" i="9"/>
  <c r="CO90" i="9"/>
  <c r="CN90" i="9"/>
  <c r="CM90" i="9"/>
  <c r="CL90" i="9"/>
  <c r="CK90" i="9"/>
  <c r="CU88" i="9"/>
  <c r="CT88" i="9"/>
  <c r="CS88" i="9"/>
  <c r="CR88" i="9"/>
  <c r="CQ88" i="9"/>
  <c r="CP88" i="9"/>
  <c r="CO88" i="9"/>
  <c r="CN88" i="9"/>
  <c r="CM88" i="9"/>
  <c r="CL88" i="9"/>
  <c r="CK88" i="9"/>
  <c r="CU86" i="9"/>
  <c r="CT86" i="9"/>
  <c r="CS86" i="9"/>
  <c r="CR86" i="9"/>
  <c r="CQ86" i="9"/>
  <c r="CP86" i="9"/>
  <c r="CO86" i="9"/>
  <c r="CN86" i="9"/>
  <c r="CM86" i="9"/>
  <c r="CL86" i="9"/>
  <c r="CK86" i="9"/>
  <c r="CU84" i="9"/>
  <c r="CT84" i="9"/>
  <c r="CS84" i="9"/>
  <c r="CR84" i="9"/>
  <c r="CQ84" i="9"/>
  <c r="CP84" i="9"/>
  <c r="CO84" i="9"/>
  <c r="CN84" i="9"/>
  <c r="CM84" i="9"/>
  <c r="CL84" i="9"/>
  <c r="CK84" i="9"/>
  <c r="CU82" i="9"/>
  <c r="CT82" i="9"/>
  <c r="CS82" i="9"/>
  <c r="CR82" i="9"/>
  <c r="CQ82" i="9"/>
  <c r="CP82" i="9"/>
  <c r="CO82" i="9"/>
  <c r="CN82" i="9"/>
  <c r="CM82" i="9"/>
  <c r="CL82" i="9"/>
  <c r="CK82" i="9"/>
  <c r="CU80" i="9"/>
  <c r="CT80" i="9"/>
  <c r="CS80" i="9"/>
  <c r="CR80" i="9"/>
  <c r="CQ80" i="9"/>
  <c r="CP80" i="9"/>
  <c r="CO80" i="9"/>
  <c r="CN80" i="9"/>
  <c r="CM80" i="9"/>
  <c r="CL80" i="9"/>
  <c r="CK80" i="9"/>
  <c r="CU78" i="9"/>
  <c r="CT78" i="9"/>
  <c r="CS78" i="9"/>
  <c r="CR78" i="9"/>
  <c r="CQ78" i="9"/>
  <c r="CP78" i="9"/>
  <c r="CO78" i="9"/>
  <c r="CN78" i="9"/>
  <c r="CM78" i="9"/>
  <c r="CL78" i="9"/>
  <c r="CK78" i="9"/>
  <c r="CU76" i="9"/>
  <c r="CT76" i="9"/>
  <c r="CS76" i="9"/>
  <c r="CR76" i="9"/>
  <c r="CQ76" i="9"/>
  <c r="CP76" i="9"/>
  <c r="CO76" i="9"/>
  <c r="CN76" i="9"/>
  <c r="CM76" i="9"/>
  <c r="CL76" i="9"/>
  <c r="CK76" i="9"/>
  <c r="CU74" i="9"/>
  <c r="CT74" i="9"/>
  <c r="CS74" i="9"/>
  <c r="CR74" i="9"/>
  <c r="CQ74" i="9"/>
  <c r="CP74" i="9"/>
  <c r="CO74" i="9"/>
  <c r="CN74" i="9"/>
  <c r="CM74" i="9"/>
  <c r="CL74" i="9"/>
  <c r="CK74" i="9"/>
  <c r="CU72" i="9"/>
  <c r="CT72" i="9"/>
  <c r="CS72" i="9"/>
  <c r="CR72" i="9"/>
  <c r="CQ72" i="9"/>
  <c r="CP72" i="9"/>
  <c r="CO72" i="9"/>
  <c r="CN72" i="9"/>
  <c r="CM72" i="9"/>
  <c r="CL72" i="9"/>
  <c r="CK72" i="9"/>
  <c r="CJ96" i="9"/>
  <c r="CJ94" i="9"/>
  <c r="CJ92" i="9"/>
  <c r="CJ90" i="9"/>
  <c r="CJ82" i="9"/>
  <c r="CJ80" i="9"/>
  <c r="CJ78" i="9"/>
  <c r="CJ74" i="9"/>
  <c r="CJ72" i="9"/>
  <c r="CV74" i="9" l="1"/>
  <c r="CV82" i="9"/>
  <c r="CV90" i="9"/>
  <c r="CV92" i="9"/>
  <c r="CV78" i="9"/>
  <c r="CV94" i="9"/>
  <c r="CV72" i="9"/>
  <c r="CV80" i="9"/>
  <c r="CV96" i="9"/>
  <c r="BV86" i="9"/>
  <c r="CJ86" i="9"/>
  <c r="CV86" i="9" s="1"/>
  <c r="BV88" i="9"/>
  <c r="CJ88" i="9"/>
  <c r="CV88" i="9" s="1"/>
  <c r="BV84" i="9"/>
  <c r="CJ84" i="9"/>
  <c r="CV84" i="9" s="1"/>
  <c r="BV76" i="9"/>
  <c r="CJ76" i="9"/>
  <c r="CV76" i="9" s="1"/>
  <c r="BJ72" i="9"/>
  <c r="BX72" i="9"/>
  <c r="BR72" i="9"/>
  <c r="CF72" i="9"/>
  <c r="BO74" i="9"/>
  <c r="CC74" i="9"/>
  <c r="BL76" i="9"/>
  <c r="BZ76" i="9"/>
  <c r="BM78" i="9"/>
  <c r="CA78" i="9"/>
  <c r="BJ80" i="9"/>
  <c r="BX80" i="9"/>
  <c r="BR80" i="9"/>
  <c r="CF80" i="9"/>
  <c r="BO82" i="9"/>
  <c r="CC82" i="9"/>
  <c r="BL84" i="9"/>
  <c r="BZ84" i="9"/>
  <c r="BI86" i="9"/>
  <c r="BW86" i="9"/>
  <c r="BQ86" i="9"/>
  <c r="CE86" i="9"/>
  <c r="BN88" i="9"/>
  <c r="CB88" i="9"/>
  <c r="BK90" i="9"/>
  <c r="BY90" i="9"/>
  <c r="BS90" i="9"/>
  <c r="CG90" i="9"/>
  <c r="BP92" i="9"/>
  <c r="CD92" i="9"/>
  <c r="BM94" i="9"/>
  <c r="CA94" i="9"/>
  <c r="BN96" i="9"/>
  <c r="CB96" i="9"/>
  <c r="BK72" i="9"/>
  <c r="BY72" i="9"/>
  <c r="BS72" i="9"/>
  <c r="CG72" i="9"/>
  <c r="BI76" i="9"/>
  <c r="BW76" i="9"/>
  <c r="BQ76" i="9"/>
  <c r="CE76" i="9"/>
  <c r="BN78" i="9"/>
  <c r="CB78" i="9"/>
  <c r="BK80" i="9"/>
  <c r="BY80" i="9"/>
  <c r="BS80" i="9"/>
  <c r="CG80" i="9"/>
  <c r="BP82" i="9"/>
  <c r="CD82" i="9"/>
  <c r="BM84" i="9"/>
  <c r="CA84" i="9"/>
  <c r="BJ86" i="9"/>
  <c r="BX86" i="9"/>
  <c r="BR86" i="9"/>
  <c r="CF86" i="9"/>
  <c r="BO88" i="9"/>
  <c r="CC88" i="9"/>
  <c r="BL90" i="9"/>
  <c r="BZ90" i="9"/>
  <c r="BM92" i="9"/>
  <c r="CA92" i="9"/>
  <c r="BJ94" i="9"/>
  <c r="BX94" i="9"/>
  <c r="BK96" i="9"/>
  <c r="BY96" i="9"/>
  <c r="BO96" i="9"/>
  <c r="CC96" i="9"/>
  <c r="BH96" i="9"/>
  <c r="BV96" i="9"/>
  <c r="BL72" i="9"/>
  <c r="BZ72" i="9"/>
  <c r="BP72" i="9"/>
  <c r="CD72" i="9"/>
  <c r="BI74" i="9"/>
  <c r="BW74" i="9"/>
  <c r="BM74" i="9"/>
  <c r="CA74" i="9"/>
  <c r="BQ74" i="9"/>
  <c r="CE74" i="9"/>
  <c r="BJ76" i="9"/>
  <c r="BX76" i="9"/>
  <c r="BN76" i="9"/>
  <c r="CB76" i="9"/>
  <c r="BR76" i="9"/>
  <c r="CF76" i="9"/>
  <c r="BK78" i="9"/>
  <c r="BY78" i="9"/>
  <c r="BO78" i="9"/>
  <c r="CC78" i="9"/>
  <c r="BS78" i="9"/>
  <c r="CG78" i="9"/>
  <c r="BL80" i="9"/>
  <c r="BZ80" i="9"/>
  <c r="BP80" i="9"/>
  <c r="CD80" i="9"/>
  <c r="BI82" i="9"/>
  <c r="BW82" i="9"/>
  <c r="BM82" i="9"/>
  <c r="CA82" i="9"/>
  <c r="BQ82" i="9"/>
  <c r="CE82" i="9"/>
  <c r="BJ84" i="9"/>
  <c r="BX84" i="9"/>
  <c r="BN84" i="9"/>
  <c r="CB84" i="9"/>
  <c r="BR84" i="9"/>
  <c r="CF84" i="9"/>
  <c r="BK86" i="9"/>
  <c r="BY86" i="9"/>
  <c r="BO86" i="9"/>
  <c r="CC86" i="9"/>
  <c r="BS86" i="9"/>
  <c r="CG86" i="9"/>
  <c r="BL88" i="9"/>
  <c r="BZ88" i="9"/>
  <c r="BP88" i="9"/>
  <c r="CD88" i="9"/>
  <c r="BI90" i="9"/>
  <c r="BW90" i="9"/>
  <c r="BM90" i="9"/>
  <c r="CA90" i="9"/>
  <c r="BQ90" i="9"/>
  <c r="CE90" i="9"/>
  <c r="BJ92" i="9"/>
  <c r="BX92" i="9"/>
  <c r="BN92" i="9"/>
  <c r="CB92" i="9"/>
  <c r="BR92" i="9"/>
  <c r="CF92" i="9"/>
  <c r="BK94" i="9"/>
  <c r="BY94" i="9"/>
  <c r="BO94" i="9"/>
  <c r="CC94" i="9"/>
  <c r="BS94" i="9"/>
  <c r="CG94" i="9"/>
  <c r="BL96" i="9"/>
  <c r="BZ96" i="9"/>
  <c r="BP96" i="9"/>
  <c r="CD96" i="9"/>
  <c r="BH92" i="9"/>
  <c r="BV92" i="9"/>
  <c r="BN72" i="9"/>
  <c r="CB72" i="9"/>
  <c r="BK74" i="9"/>
  <c r="BY74" i="9"/>
  <c r="BS74" i="9"/>
  <c r="CG74" i="9"/>
  <c r="BP76" i="9"/>
  <c r="CD76" i="9"/>
  <c r="BI78" i="9"/>
  <c r="BW78" i="9"/>
  <c r="BQ78" i="9"/>
  <c r="CE78" i="9"/>
  <c r="BN80" i="9"/>
  <c r="CB80" i="9"/>
  <c r="BK82" i="9"/>
  <c r="BY82" i="9"/>
  <c r="BS82" i="9"/>
  <c r="CG82" i="9"/>
  <c r="BP84" i="9"/>
  <c r="CD84" i="9"/>
  <c r="BM86" i="9"/>
  <c r="CA86" i="9"/>
  <c r="BJ88" i="9"/>
  <c r="BX88" i="9"/>
  <c r="BR88" i="9"/>
  <c r="CF88" i="9"/>
  <c r="BO90" i="9"/>
  <c r="CC90" i="9"/>
  <c r="BL92" i="9"/>
  <c r="BZ92" i="9"/>
  <c r="BI94" i="9"/>
  <c r="BW94" i="9"/>
  <c r="BQ94" i="9"/>
  <c r="CE94" i="9"/>
  <c r="BJ96" i="9"/>
  <c r="BX96" i="9"/>
  <c r="BR96" i="9"/>
  <c r="CF96" i="9"/>
  <c r="BH78" i="9"/>
  <c r="BV78" i="9"/>
  <c r="BH94" i="9"/>
  <c r="BV94" i="9"/>
  <c r="BO72" i="9"/>
  <c r="CC72" i="9"/>
  <c r="BL74" i="9"/>
  <c r="BZ74" i="9"/>
  <c r="BP74" i="9"/>
  <c r="CD74" i="9"/>
  <c r="BM76" i="9"/>
  <c r="CA76" i="9"/>
  <c r="BJ78" i="9"/>
  <c r="BX78" i="9"/>
  <c r="BR78" i="9"/>
  <c r="CF78" i="9"/>
  <c r="BO80" i="9"/>
  <c r="CC80" i="9"/>
  <c r="BL82" i="9"/>
  <c r="BZ82" i="9"/>
  <c r="BI84" i="9"/>
  <c r="BW84" i="9"/>
  <c r="BQ84" i="9"/>
  <c r="CE84" i="9"/>
  <c r="BN86" i="9"/>
  <c r="CB86" i="9"/>
  <c r="BK88" i="9"/>
  <c r="BY88" i="9"/>
  <c r="BS88" i="9"/>
  <c r="CG88" i="9"/>
  <c r="BP90" i="9"/>
  <c r="CD90" i="9"/>
  <c r="BI92" i="9"/>
  <c r="BW92" i="9"/>
  <c r="BQ92" i="9"/>
  <c r="CE92" i="9"/>
  <c r="BN94" i="9"/>
  <c r="CB94" i="9"/>
  <c r="BR94" i="9"/>
  <c r="CF94" i="9"/>
  <c r="BS96" i="9"/>
  <c r="CG96" i="9"/>
  <c r="BH72" i="9"/>
  <c r="BV72" i="9"/>
  <c r="BH80" i="9"/>
  <c r="BV80" i="9"/>
  <c r="BH74" i="9"/>
  <c r="BV74" i="9"/>
  <c r="BH82" i="9"/>
  <c r="BV82" i="9"/>
  <c r="BH90" i="9"/>
  <c r="BV90" i="9"/>
  <c r="BI72" i="9"/>
  <c r="BW72" i="9"/>
  <c r="BM72" i="9"/>
  <c r="CA72" i="9"/>
  <c r="BQ72" i="9"/>
  <c r="CE72" i="9"/>
  <c r="BJ74" i="9"/>
  <c r="BX74" i="9"/>
  <c r="BN74" i="9"/>
  <c r="CB74" i="9"/>
  <c r="BR74" i="9"/>
  <c r="CF74" i="9"/>
  <c r="BK76" i="9"/>
  <c r="BY76" i="9"/>
  <c r="BO76" i="9"/>
  <c r="CC76" i="9"/>
  <c r="BS76" i="9"/>
  <c r="CG76" i="9"/>
  <c r="BL78" i="9"/>
  <c r="BZ78" i="9"/>
  <c r="BP78" i="9"/>
  <c r="CD78" i="9"/>
  <c r="BI80" i="9"/>
  <c r="BW80" i="9"/>
  <c r="BM80" i="9"/>
  <c r="CA80" i="9"/>
  <c r="BQ80" i="9"/>
  <c r="CE80" i="9"/>
  <c r="BJ82" i="9"/>
  <c r="BX82" i="9"/>
  <c r="BN82" i="9"/>
  <c r="CB82" i="9"/>
  <c r="BR82" i="9"/>
  <c r="CF82" i="9"/>
  <c r="BK84" i="9"/>
  <c r="BY84" i="9"/>
  <c r="BO84" i="9"/>
  <c r="CC84" i="9"/>
  <c r="BS84" i="9"/>
  <c r="CG84" i="9"/>
  <c r="BL86" i="9"/>
  <c r="BZ86" i="9"/>
  <c r="BP86" i="9"/>
  <c r="CD86" i="9"/>
  <c r="BI88" i="9"/>
  <c r="BW88" i="9"/>
  <c r="BM88" i="9"/>
  <c r="CA88" i="9"/>
  <c r="BQ88" i="9"/>
  <c r="CE88" i="9"/>
  <c r="BJ90" i="9"/>
  <c r="BX90" i="9"/>
  <c r="BN90" i="9"/>
  <c r="CB90" i="9"/>
  <c r="BR90" i="9"/>
  <c r="CF90" i="9"/>
  <c r="BK92" i="9"/>
  <c r="BY92" i="9"/>
  <c r="BO92" i="9"/>
  <c r="CC92" i="9"/>
  <c r="BS92" i="9"/>
  <c r="CG92" i="9"/>
  <c r="BL94" i="9"/>
  <c r="BZ94" i="9"/>
  <c r="BP94" i="9"/>
  <c r="CD94" i="9"/>
  <c r="BI96" i="9"/>
  <c r="BW96" i="9"/>
  <c r="BM96" i="9"/>
  <c r="CA96" i="9"/>
  <c r="BQ96" i="9"/>
  <c r="CE96" i="9"/>
  <c r="AT76" i="9"/>
  <c r="BH76" i="9"/>
  <c r="AT84" i="9"/>
  <c r="BH84" i="9"/>
  <c r="AT86" i="9"/>
  <c r="BH86" i="9"/>
  <c r="AT88" i="9"/>
  <c r="BH88" i="9"/>
  <c r="AF92" i="9"/>
  <c r="AT92" i="9"/>
  <c r="AH72" i="9"/>
  <c r="AV72" i="9"/>
  <c r="AL72" i="9"/>
  <c r="AZ72" i="9"/>
  <c r="AP72" i="9"/>
  <c r="BD72" i="9"/>
  <c r="AI74" i="9"/>
  <c r="AW74" i="9"/>
  <c r="AM74" i="9"/>
  <c r="BA74" i="9"/>
  <c r="AQ74" i="9"/>
  <c r="BE74" i="9"/>
  <c r="AJ76" i="9"/>
  <c r="AX76" i="9"/>
  <c r="AN76" i="9"/>
  <c r="BB76" i="9"/>
  <c r="AG78" i="9"/>
  <c r="AU78" i="9"/>
  <c r="AK78" i="9"/>
  <c r="AY78" i="9"/>
  <c r="AO78" i="9"/>
  <c r="BC78" i="9"/>
  <c r="AH80" i="9"/>
  <c r="AV80" i="9"/>
  <c r="AL80" i="9"/>
  <c r="AZ80" i="9"/>
  <c r="AP80" i="9"/>
  <c r="BD80" i="9"/>
  <c r="AI82" i="9"/>
  <c r="AW82" i="9"/>
  <c r="AM82" i="9"/>
  <c r="BA82" i="9"/>
  <c r="AQ82" i="9"/>
  <c r="BE82" i="9"/>
  <c r="AJ84" i="9"/>
  <c r="AX84" i="9"/>
  <c r="AN84" i="9"/>
  <c r="BB84" i="9"/>
  <c r="AG86" i="9"/>
  <c r="AU86" i="9"/>
  <c r="AK86" i="9"/>
  <c r="AY86" i="9"/>
  <c r="AO86" i="9"/>
  <c r="BC86" i="9"/>
  <c r="AH88" i="9"/>
  <c r="AV88" i="9"/>
  <c r="AL88" i="9"/>
  <c r="AZ88" i="9"/>
  <c r="AP88" i="9"/>
  <c r="BD88" i="9"/>
  <c r="AI90" i="9"/>
  <c r="AW90" i="9"/>
  <c r="AM90" i="9"/>
  <c r="BA90" i="9"/>
  <c r="AQ90" i="9"/>
  <c r="BE90" i="9"/>
  <c r="AJ92" i="9"/>
  <c r="AX92" i="9"/>
  <c r="AN92" i="9"/>
  <c r="BB92" i="9"/>
  <c r="AG94" i="9"/>
  <c r="AU94" i="9"/>
  <c r="AK94" i="9"/>
  <c r="AY94" i="9"/>
  <c r="AO94" i="9"/>
  <c r="BC94" i="9"/>
  <c r="AH96" i="9"/>
  <c r="AV96" i="9"/>
  <c r="AL96" i="9"/>
  <c r="AZ96" i="9"/>
  <c r="AP96" i="9"/>
  <c r="BD96" i="9"/>
  <c r="AF78" i="9"/>
  <c r="AT78" i="9"/>
  <c r="AF94" i="9"/>
  <c r="AT94" i="9"/>
  <c r="AI72" i="9"/>
  <c r="AW72" i="9"/>
  <c r="AM72" i="9"/>
  <c r="BA72" i="9"/>
  <c r="AQ72" i="9"/>
  <c r="BE72" i="9"/>
  <c r="AJ74" i="9"/>
  <c r="AX74" i="9"/>
  <c r="AN74" i="9"/>
  <c r="BB74" i="9"/>
  <c r="AG76" i="9"/>
  <c r="AU76" i="9"/>
  <c r="AK76" i="9"/>
  <c r="AY76" i="9"/>
  <c r="AO76" i="9"/>
  <c r="BC76" i="9"/>
  <c r="AH78" i="9"/>
  <c r="AV78" i="9"/>
  <c r="AL78" i="9"/>
  <c r="AZ78" i="9"/>
  <c r="AP78" i="9"/>
  <c r="BD78" i="9"/>
  <c r="AI80" i="9"/>
  <c r="AW80" i="9"/>
  <c r="AM80" i="9"/>
  <c r="BA80" i="9"/>
  <c r="AQ80" i="9"/>
  <c r="BE80" i="9"/>
  <c r="AJ82" i="9"/>
  <c r="AX82" i="9"/>
  <c r="AN82" i="9"/>
  <c r="BB82" i="9"/>
  <c r="AG84" i="9"/>
  <c r="AU84" i="9"/>
  <c r="AK84" i="9"/>
  <c r="AY84" i="9"/>
  <c r="AO84" i="9"/>
  <c r="BC84" i="9"/>
  <c r="AH86" i="9"/>
  <c r="AV86" i="9"/>
  <c r="AL86" i="9"/>
  <c r="AZ86" i="9"/>
  <c r="AP86" i="9"/>
  <c r="BD86" i="9"/>
  <c r="AI88" i="9"/>
  <c r="AW88" i="9"/>
  <c r="AM88" i="9"/>
  <c r="BA88" i="9"/>
  <c r="AQ88" i="9"/>
  <c r="BE88" i="9"/>
  <c r="AJ90" i="9"/>
  <c r="AX90" i="9"/>
  <c r="AN90" i="9"/>
  <c r="BB90" i="9"/>
  <c r="AG92" i="9"/>
  <c r="AU92" i="9"/>
  <c r="AK92" i="9"/>
  <c r="AY92" i="9"/>
  <c r="AO92" i="9"/>
  <c r="BC92" i="9"/>
  <c r="AH94" i="9"/>
  <c r="AV94" i="9"/>
  <c r="AL94" i="9"/>
  <c r="AZ94" i="9"/>
  <c r="AP94" i="9"/>
  <c r="BD94" i="9"/>
  <c r="AI96" i="9"/>
  <c r="AW96" i="9"/>
  <c r="AM96" i="9"/>
  <c r="BA96" i="9"/>
  <c r="AQ96" i="9"/>
  <c r="BE96" i="9"/>
  <c r="AF72" i="9"/>
  <c r="AT72" i="9"/>
  <c r="AF80" i="9"/>
  <c r="AT80" i="9"/>
  <c r="AF96" i="9"/>
  <c r="AT96" i="9"/>
  <c r="AJ72" i="9"/>
  <c r="AX72" i="9"/>
  <c r="AN72" i="9"/>
  <c r="BB72" i="9"/>
  <c r="AG74" i="9"/>
  <c r="AU74" i="9"/>
  <c r="AK74" i="9"/>
  <c r="AY74" i="9"/>
  <c r="AO74" i="9"/>
  <c r="BC74" i="9"/>
  <c r="AH76" i="9"/>
  <c r="AV76" i="9"/>
  <c r="AL76" i="9"/>
  <c r="AZ76" i="9"/>
  <c r="AP76" i="9"/>
  <c r="BD76" i="9"/>
  <c r="AI78" i="9"/>
  <c r="AW78" i="9"/>
  <c r="AM78" i="9"/>
  <c r="BA78" i="9"/>
  <c r="AQ78" i="9"/>
  <c r="BE78" i="9"/>
  <c r="AJ80" i="9"/>
  <c r="AX80" i="9"/>
  <c r="AN80" i="9"/>
  <c r="BB80" i="9"/>
  <c r="AG82" i="9"/>
  <c r="AU82" i="9"/>
  <c r="AK82" i="9"/>
  <c r="AY82" i="9"/>
  <c r="AO82" i="9"/>
  <c r="BC82" i="9"/>
  <c r="AH84" i="9"/>
  <c r="AV84" i="9"/>
  <c r="AL84" i="9"/>
  <c r="AZ84" i="9"/>
  <c r="AP84" i="9"/>
  <c r="BD84" i="9"/>
  <c r="AI86" i="9"/>
  <c r="AW86" i="9"/>
  <c r="AM86" i="9"/>
  <c r="BA86" i="9"/>
  <c r="AQ86" i="9"/>
  <c r="BE86" i="9"/>
  <c r="AJ88" i="9"/>
  <c r="AX88" i="9"/>
  <c r="AN88" i="9"/>
  <c r="BB88" i="9"/>
  <c r="AG90" i="9"/>
  <c r="AU90" i="9"/>
  <c r="AK90" i="9"/>
  <c r="AY90" i="9"/>
  <c r="AO90" i="9"/>
  <c r="BC90" i="9"/>
  <c r="AH92" i="9"/>
  <c r="AV92" i="9"/>
  <c r="AL92" i="9"/>
  <c r="AZ92" i="9"/>
  <c r="AP92" i="9"/>
  <c r="BD92" i="9"/>
  <c r="AI94" i="9"/>
  <c r="AW94" i="9"/>
  <c r="AM94" i="9"/>
  <c r="BA94" i="9"/>
  <c r="AQ94" i="9"/>
  <c r="BE94" i="9"/>
  <c r="AJ96" i="9"/>
  <c r="AX96" i="9"/>
  <c r="AN96" i="9"/>
  <c r="BB96" i="9"/>
  <c r="AF74" i="9"/>
  <c r="AT74" i="9"/>
  <c r="AF82" i="9"/>
  <c r="AT82" i="9"/>
  <c r="AF90" i="9"/>
  <c r="AT90" i="9"/>
  <c r="AG72" i="9"/>
  <c r="AU72" i="9"/>
  <c r="AK72" i="9"/>
  <c r="AY72" i="9"/>
  <c r="AO72" i="9"/>
  <c r="BC72" i="9"/>
  <c r="AH74" i="9"/>
  <c r="AV74" i="9"/>
  <c r="AL74" i="9"/>
  <c r="AZ74" i="9"/>
  <c r="AP74" i="9"/>
  <c r="BD74" i="9"/>
  <c r="AI76" i="9"/>
  <c r="AW76" i="9"/>
  <c r="AM76" i="9"/>
  <c r="BA76" i="9"/>
  <c r="AQ76" i="9"/>
  <c r="BE76" i="9"/>
  <c r="AJ78" i="9"/>
  <c r="AX78" i="9"/>
  <c r="AN78" i="9"/>
  <c r="BB78" i="9"/>
  <c r="AG80" i="9"/>
  <c r="AU80" i="9"/>
  <c r="AK80" i="9"/>
  <c r="AY80" i="9"/>
  <c r="AO80" i="9"/>
  <c r="BC80" i="9"/>
  <c r="AH82" i="9"/>
  <c r="AV82" i="9"/>
  <c r="AL82" i="9"/>
  <c r="AZ82" i="9"/>
  <c r="AP82" i="9"/>
  <c r="BD82" i="9"/>
  <c r="AI84" i="9"/>
  <c r="AW84" i="9"/>
  <c r="AM84" i="9"/>
  <c r="BA84" i="9"/>
  <c r="AQ84" i="9"/>
  <c r="BE84" i="9"/>
  <c r="AJ86" i="9"/>
  <c r="AX86" i="9"/>
  <c r="AN86" i="9"/>
  <c r="BB86" i="9"/>
  <c r="AG88" i="9"/>
  <c r="AU88" i="9"/>
  <c r="AK88" i="9"/>
  <c r="AY88" i="9"/>
  <c r="AO88" i="9"/>
  <c r="BC88" i="9"/>
  <c r="AH90" i="9"/>
  <c r="AV90" i="9"/>
  <c r="AL90" i="9"/>
  <c r="AZ90" i="9"/>
  <c r="AP90" i="9"/>
  <c r="BD90" i="9"/>
  <c r="AI92" i="9"/>
  <c r="AW92" i="9"/>
  <c r="AM92" i="9"/>
  <c r="BA92" i="9"/>
  <c r="AQ92" i="9"/>
  <c r="BE92" i="9"/>
  <c r="AJ94" i="9"/>
  <c r="AX94" i="9"/>
  <c r="AN94" i="9"/>
  <c r="BB94" i="9"/>
  <c r="AG96" i="9"/>
  <c r="AU96" i="9"/>
  <c r="AK96" i="9"/>
  <c r="AY96" i="9"/>
  <c r="AO96" i="9"/>
  <c r="BC96" i="9"/>
  <c r="AF76" i="9"/>
  <c r="AF84" i="9"/>
  <c r="AF88" i="9"/>
  <c r="AF86" i="9"/>
  <c r="BT80" i="9" l="1"/>
  <c r="BT74" i="9"/>
  <c r="CH76" i="9"/>
  <c r="BT96" i="9"/>
  <c r="BT90" i="9"/>
  <c r="BT72" i="9"/>
  <c r="BT82" i="9"/>
  <c r="BT94" i="9"/>
  <c r="BT92" i="9"/>
  <c r="BT78" i="9"/>
  <c r="CH88" i="9"/>
  <c r="BT76" i="9"/>
  <c r="CH84" i="9"/>
  <c r="CH86" i="9"/>
  <c r="BT86" i="9"/>
  <c r="CH90" i="9"/>
  <c r="CH74" i="9"/>
  <c r="CH72" i="9"/>
  <c r="CH94" i="9"/>
  <c r="CH82" i="9"/>
  <c r="CH80" i="9"/>
  <c r="CH78" i="9"/>
  <c r="CH92" i="9"/>
  <c r="BT88" i="9"/>
  <c r="BT84" i="9"/>
  <c r="CH96" i="9"/>
  <c r="AR74" i="9"/>
  <c r="AR72" i="9"/>
  <c r="AR94" i="9"/>
  <c r="AR80" i="9"/>
  <c r="AR90" i="9"/>
  <c r="AR82" i="9"/>
  <c r="AR96" i="9"/>
  <c r="AR78" i="9"/>
  <c r="AR88" i="9"/>
  <c r="AR76" i="9"/>
  <c r="BF88" i="9"/>
  <c r="BF76" i="9"/>
  <c r="AR92" i="9"/>
  <c r="BF72" i="9"/>
  <c r="BF86" i="9"/>
  <c r="BF84" i="9"/>
  <c r="BF82" i="9"/>
  <c r="BF78" i="9"/>
  <c r="AR86" i="9"/>
  <c r="AR84" i="9"/>
  <c r="BF80" i="9"/>
  <c r="BF94" i="9"/>
  <c r="BF90" i="9"/>
  <c r="BF74" i="9"/>
  <c r="BF96" i="9"/>
  <c r="BF92" i="9"/>
  <c r="G132" i="9"/>
  <c r="H11" i="13" l="1"/>
  <c r="H17" i="13" s="1"/>
  <c r="D35" i="13" s="1"/>
  <c r="F7" i="12" l="1"/>
  <c r="G7" i="12" s="1"/>
  <c r="B162" i="9" s="1"/>
  <c r="C162" i="9" s="1"/>
  <c r="F6" i="12"/>
  <c r="G6" i="12" s="1"/>
  <c r="B161" i="9" s="1"/>
  <c r="C161" i="9" s="1"/>
  <c r="C83" i="9"/>
  <c r="B83" i="9"/>
  <c r="C82" i="9"/>
  <c r="B82" i="9"/>
  <c r="C81" i="9"/>
  <c r="C80" i="9"/>
  <c r="C79" i="9"/>
  <c r="C78" i="9"/>
  <c r="C77" i="9"/>
  <c r="C76" i="9"/>
  <c r="B81" i="9"/>
  <c r="B80" i="9"/>
  <c r="B79" i="9"/>
  <c r="B78" i="9"/>
  <c r="B77" i="9"/>
  <c r="B76" i="9"/>
  <c r="A76" i="9" s="1"/>
  <c r="A99" i="2"/>
  <c r="C15" i="9"/>
  <c r="M13" i="9"/>
  <c r="M14" i="9" s="1"/>
  <c r="D14" i="9"/>
  <c r="D15" i="9" s="1"/>
  <c r="D16" i="9" s="1"/>
  <c r="K58" i="9"/>
  <c r="J58" i="9"/>
  <c r="I58" i="9"/>
  <c r="E60" i="9"/>
  <c r="F14" i="12" l="1"/>
  <c r="G14" i="12" s="1"/>
  <c r="B169" i="9" s="1"/>
  <c r="C169" i="9" s="1"/>
  <c r="A77" i="9"/>
  <c r="I42" i="9"/>
  <c r="A78" i="9" l="1"/>
  <c r="A30" i="11"/>
  <c r="A1" i="2"/>
  <c r="A79" i="9" l="1"/>
  <c r="F32" i="13" l="1"/>
  <c r="G32" i="13" s="1"/>
  <c r="F166" i="9" s="1"/>
  <c r="G166" i="9" s="1"/>
  <c r="A80" i="9"/>
  <c r="F32" i="7"/>
  <c r="G32" i="7" s="1"/>
  <c r="D166" i="9" s="1"/>
  <c r="E166" i="9" s="1"/>
  <c r="F27" i="7"/>
  <c r="G27" i="7" s="1"/>
  <c r="D161" i="9" s="1"/>
  <c r="E161" i="9" s="1"/>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81" i="9" l="1"/>
  <c r="A82" i="9" l="1"/>
  <c r="F25" i="7" l="1"/>
  <c r="G25" i="7" s="1"/>
  <c r="D159" i="9" s="1"/>
  <c r="E159" i="9" s="1"/>
  <c r="A83" i="9"/>
  <c r="F5" i="12" s="1"/>
  <c r="G5" i="12" s="1"/>
  <c r="B160" i="9" s="1"/>
  <c r="C160" i="9" s="1"/>
  <c r="F16" i="12" l="1"/>
  <c r="G16" i="12" s="1"/>
  <c r="B171" i="9" s="1"/>
  <c r="C171" i="9" s="1"/>
  <c r="F19" i="12"/>
  <c r="G19" i="12" s="1"/>
  <c r="B174" i="9" s="1"/>
  <c r="C174" i="9" s="1"/>
  <c r="F162" i="9"/>
  <c r="G162" i="9" s="1"/>
  <c r="F30" i="7"/>
  <c r="G30" i="7" s="1"/>
  <c r="F12" i="12"/>
  <c r="G12" i="12" s="1"/>
  <c r="B167" i="9" s="1"/>
  <c r="C167" i="9" s="1"/>
  <c r="F13" i="12"/>
  <c r="G13" i="12" s="1"/>
  <c r="B168" i="9" s="1"/>
  <c r="C168" i="9" s="1"/>
  <c r="F4" i="12"/>
  <c r="G4" i="12" s="1"/>
  <c r="B159" i="9" s="1"/>
  <c r="C159" i="9" s="1"/>
  <c r="F26" i="7"/>
  <c r="G26" i="7" s="1"/>
  <c r="D160" i="9" s="1"/>
  <c r="E160" i="9" s="1"/>
  <c r="F25" i="13"/>
  <c r="G25" i="13" s="1"/>
  <c r="F159" i="9" s="1"/>
  <c r="G159" i="9" s="1"/>
  <c r="F26" i="13"/>
  <c r="G26" i="13" s="1"/>
  <c r="F160" i="9" s="1"/>
  <c r="G160" i="9" s="1"/>
  <c r="F9" i="12"/>
  <c r="G9" i="12" s="1"/>
  <c r="B164" i="9" s="1"/>
  <c r="C164" i="9" s="1"/>
  <c r="F27" i="13"/>
  <c r="G27" i="13" s="1"/>
  <c r="F161" i="9" s="1"/>
  <c r="G161" i="9" s="1"/>
  <c r="F31" i="7"/>
  <c r="G31" i="7" s="1"/>
  <c r="D165" i="9" s="1"/>
  <c r="E165" i="9" s="1"/>
  <c r="F31" i="13"/>
  <c r="G31" i="13" s="1"/>
  <c r="F165" i="9" s="1"/>
  <c r="G165" i="9" s="1"/>
  <c r="F11" i="12"/>
  <c r="G11" i="12" s="1"/>
  <c r="B166" i="9" s="1"/>
  <c r="C166" i="9" s="1"/>
  <c r="F10" i="12"/>
  <c r="G10" i="12" s="1"/>
  <c r="B165" i="9" s="1"/>
  <c r="C165" i="9" s="1"/>
  <c r="F18" i="12"/>
  <c r="G18" i="12" s="1"/>
  <c r="B173" i="9" s="1"/>
  <c r="C173" i="9" s="1"/>
  <c r="F17" i="12"/>
  <c r="G17" i="12" s="1"/>
  <c r="B172" i="9" s="1"/>
  <c r="C172" i="9" s="1"/>
  <c r="F30" i="13"/>
  <c r="G30" i="13" s="1"/>
  <c r="F28" i="7"/>
  <c r="B40" i="7" l="1"/>
  <c r="D164" i="9"/>
  <c r="E164" i="9" s="1"/>
  <c r="B39" i="13"/>
  <c r="C175" i="9"/>
  <c r="B40" i="13"/>
  <c r="F164" i="9"/>
  <c r="G164" i="9" s="1"/>
  <c r="B38" i="13"/>
  <c r="B38" i="7"/>
  <c r="G28" i="7"/>
  <c r="B39" i="7" l="1"/>
  <c r="D162" i="9"/>
  <c r="E162" i="9" s="1"/>
  <c r="C41" i="7"/>
  <c r="AG30" i="9" l="1"/>
  <c r="AG29" i="9"/>
  <c r="AG28" i="9"/>
  <c r="AG27" i="9"/>
  <c r="AG26" i="9"/>
  <c r="AG25" i="9"/>
  <c r="AG24" i="9"/>
  <c r="AG23" i="9"/>
  <c r="AG22" i="9"/>
  <c r="AG21" i="9"/>
  <c r="AG20" i="9"/>
  <c r="AG19" i="9"/>
  <c r="AG18" i="9"/>
  <c r="A55" i="2"/>
  <c r="A54" i="2"/>
  <c r="C95" i="2"/>
  <c r="R3" i="9"/>
  <c r="S3" i="9"/>
  <c r="T3" i="9"/>
  <c r="U3" i="9"/>
  <c r="AE10" i="9" s="1"/>
  <c r="AG3" i="9"/>
  <c r="AG4" i="9"/>
  <c r="AG5" i="9"/>
  <c r="AG6" i="9"/>
  <c r="AG7" i="9"/>
  <c r="AG8" i="9"/>
  <c r="AG9" i="9"/>
  <c r="AG10" i="9"/>
  <c r="AG11" i="9"/>
  <c r="AG12" i="9"/>
  <c r="AG13" i="9"/>
  <c r="AG14" i="9"/>
  <c r="AG15" i="9"/>
  <c r="AG16" i="9"/>
  <c r="AG17" i="9"/>
  <c r="A49" i="2"/>
  <c r="A50" i="2"/>
  <c r="A48" i="2"/>
  <c r="A47" i="2"/>
  <c r="A62" i="2"/>
  <c r="A52" i="2"/>
  <c r="A61" i="2"/>
  <c r="A51" i="2"/>
  <c r="A63" i="2"/>
  <c r="A53" i="2"/>
  <c r="A56" i="2"/>
  <c r="H20" i="8"/>
  <c r="F15" i="8"/>
  <c r="F14" i="8"/>
  <c r="F13" i="8"/>
  <c r="F12" i="8"/>
  <c r="F11" i="8"/>
  <c r="F9" i="8"/>
  <c r="F8" i="8"/>
  <c r="B22" i="5"/>
  <c r="E22" i="5"/>
  <c r="D34" i="10" s="1"/>
  <c r="A57" i="2"/>
  <c r="A58" i="2"/>
  <c r="A59" i="2"/>
  <c r="A60" i="2"/>
  <c r="AE12" i="9" l="1"/>
  <c r="X12" i="9" s="1"/>
  <c r="AE6" i="9"/>
  <c r="AE11" i="9"/>
  <c r="X11" i="9" s="1"/>
  <c r="AE3" i="9"/>
  <c r="AH3" i="9" s="1"/>
  <c r="AE8" i="9"/>
  <c r="X8" i="9" s="1"/>
  <c r="AE7" i="9"/>
  <c r="X7" i="9" s="1"/>
  <c r="AE5" i="9"/>
  <c r="AF5" i="9" s="1"/>
  <c r="AE9" i="9"/>
  <c r="AE4" i="9"/>
  <c r="A37" i="11"/>
  <c r="D1" i="8"/>
  <c r="E1" i="15"/>
  <c r="E27" i="5"/>
  <c r="D31" i="10"/>
  <c r="C32" i="11"/>
  <c r="A60" i="9"/>
  <c r="A102" i="2"/>
  <c r="A68" i="9"/>
  <c r="A63" i="9"/>
  <c r="A43" i="2"/>
  <c r="A39" i="2"/>
  <c r="A36" i="2"/>
  <c r="A40" i="2"/>
  <c r="AH10" i="9"/>
  <c r="AI10" i="9" s="1"/>
  <c r="A42" i="2"/>
  <c r="A37" i="2"/>
  <c r="A38" i="2"/>
  <c r="AF18" i="9"/>
  <c r="A41" i="2"/>
  <c r="AF23" i="9"/>
  <c r="A44" i="2"/>
  <c r="AI3" i="9" l="1"/>
  <c r="H3" i="9" s="1"/>
  <c r="X27" i="9"/>
  <c r="AF27" i="9"/>
  <c r="AH26" i="9"/>
  <c r="AF26" i="9"/>
  <c r="AH28" i="9"/>
  <c r="AF28" i="9"/>
  <c r="X25" i="9"/>
  <c r="AF25" i="9"/>
  <c r="AH29" i="9"/>
  <c r="AF29" i="9"/>
  <c r="AH24" i="9"/>
  <c r="AF24" i="9"/>
  <c r="AH22" i="9"/>
  <c r="AF22" i="9"/>
  <c r="X16" i="9"/>
  <c r="AF16" i="9"/>
  <c r="X15" i="9"/>
  <c r="AF15" i="9"/>
  <c r="X21" i="9"/>
  <c r="AF21" i="9"/>
  <c r="AH19" i="9"/>
  <c r="AF19" i="9"/>
  <c r="X17" i="9"/>
  <c r="AF17" i="9"/>
  <c r="X20" i="9"/>
  <c r="AF20" i="9"/>
  <c r="X14" i="9"/>
  <c r="AF14" i="9"/>
  <c r="X30" i="9"/>
  <c r="AF30" i="9"/>
  <c r="X13" i="9"/>
  <c r="AF13" i="9"/>
  <c r="A29" i="11"/>
  <c r="A98" i="2"/>
  <c r="AH8" i="9"/>
  <c r="AF8" i="9"/>
  <c r="X19" i="9"/>
  <c r="X22" i="9"/>
  <c r="AH20" i="9"/>
  <c r="AH17" i="9"/>
  <c r="AH21" i="9"/>
  <c r="AF12" i="9"/>
  <c r="AH13" i="9"/>
  <c r="AH12" i="9"/>
  <c r="X28" i="9"/>
  <c r="X5" i="9"/>
  <c r="AH5" i="9"/>
  <c r="AH27" i="9"/>
  <c r="AH16" i="9"/>
  <c r="AF7" i="9"/>
  <c r="D59" i="2"/>
  <c r="E59" i="2" s="1"/>
  <c r="AH15" i="9"/>
  <c r="AF11" i="9"/>
  <c r="X10" i="9"/>
  <c r="AH7" i="9"/>
  <c r="AI7" i="9" s="1"/>
  <c r="X26" i="9"/>
  <c r="AH30" i="9"/>
  <c r="D36" i="2"/>
  <c r="E36" i="2" s="1"/>
  <c r="AF3" i="9"/>
  <c r="AF10" i="9"/>
  <c r="X3" i="9"/>
  <c r="X24" i="9"/>
  <c r="AH14" i="9"/>
  <c r="X29" i="9"/>
  <c r="X23" i="9"/>
  <c r="AH23" i="9"/>
  <c r="AI23" i="9" s="1"/>
  <c r="AH18" i="9"/>
  <c r="AI18" i="9" s="1"/>
  <c r="X18" i="9"/>
  <c r="AH25" i="9"/>
  <c r="AI25" i="9" s="1"/>
  <c r="AH11" i="9"/>
  <c r="X4" i="9"/>
  <c r="AF4" i="9"/>
  <c r="AH4" i="9"/>
  <c r="AI4" i="9" s="1"/>
  <c r="X9" i="9"/>
  <c r="AH9" i="9"/>
  <c r="AI9" i="9" s="1"/>
  <c r="AF9" i="9"/>
  <c r="AH6" i="9"/>
  <c r="AI6" i="9" s="1"/>
  <c r="X6" i="9"/>
  <c r="AF6" i="9"/>
  <c r="D43" i="2"/>
  <c r="E43" i="2" s="1"/>
  <c r="H10" i="9"/>
  <c r="I10" i="9" s="1"/>
  <c r="AI27" i="9" l="1"/>
  <c r="H27" i="9" s="1"/>
  <c r="D50" i="2"/>
  <c r="E50" i="2" s="1"/>
  <c r="AI17" i="9"/>
  <c r="H17" i="9" s="1"/>
  <c r="I17" i="9" s="1"/>
  <c r="D53" i="2"/>
  <c r="E53" i="2" s="1"/>
  <c r="AI20" i="9"/>
  <c r="H20" i="9" s="1"/>
  <c r="I20" i="9" s="1"/>
  <c r="D57" i="2"/>
  <c r="E57" i="2" s="1"/>
  <c r="AI24" i="9"/>
  <c r="H24" i="9" s="1"/>
  <c r="I24" i="9" s="1"/>
  <c r="AI26" i="9"/>
  <c r="H26" i="9" s="1"/>
  <c r="D63" i="2"/>
  <c r="E63" i="2" s="1"/>
  <c r="AI30" i="9"/>
  <c r="H30" i="9" s="1"/>
  <c r="D49" i="2"/>
  <c r="E49" i="2" s="1"/>
  <c r="AI16" i="9"/>
  <c r="H16" i="9" s="1"/>
  <c r="I16" i="9" s="1"/>
  <c r="D54" i="2"/>
  <c r="E54" i="2" s="1"/>
  <c r="AI21" i="9"/>
  <c r="H21" i="9" s="1"/>
  <c r="I21" i="9" s="1"/>
  <c r="AI19" i="9"/>
  <c r="H19" i="9" s="1"/>
  <c r="I19" i="9" s="1"/>
  <c r="D55" i="2"/>
  <c r="E55" i="2" s="1"/>
  <c r="AI22" i="9"/>
  <c r="H22" i="9" s="1"/>
  <c r="I22" i="9" s="1"/>
  <c r="AI29" i="9"/>
  <c r="H29" i="9" s="1"/>
  <c r="D61" i="2"/>
  <c r="E61" i="2" s="1"/>
  <c r="AI28" i="9"/>
  <c r="H28" i="9" s="1"/>
  <c r="AI13" i="9"/>
  <c r="H13" i="9" s="1"/>
  <c r="I3" i="9"/>
  <c r="D66" i="2"/>
  <c r="AI15" i="9"/>
  <c r="H15" i="9" s="1"/>
  <c r="AI12" i="9"/>
  <c r="H12" i="9" s="1"/>
  <c r="I12" i="9" s="1"/>
  <c r="J14" i="9" s="1"/>
  <c r="D47" i="2"/>
  <c r="E47" i="2" s="1"/>
  <c r="AI14" i="9"/>
  <c r="H14" i="9" s="1"/>
  <c r="I14" i="9" s="1"/>
  <c r="AI5" i="9"/>
  <c r="H5" i="9" s="1"/>
  <c r="I5" i="9" s="1"/>
  <c r="AI8" i="9"/>
  <c r="H8" i="9" s="1"/>
  <c r="D44" i="2"/>
  <c r="E44" i="2" s="1"/>
  <c r="AI11" i="9"/>
  <c r="H11" i="9" s="1"/>
  <c r="I11" i="9" s="1"/>
  <c r="D62" i="2"/>
  <c r="E62" i="2" s="1"/>
  <c r="D52" i="2"/>
  <c r="E52" i="2" s="1"/>
  <c r="D41" i="2"/>
  <c r="E41" i="2" s="1"/>
  <c r="D46" i="2"/>
  <c r="E46" i="2" s="1"/>
  <c r="D45" i="2"/>
  <c r="E45" i="2" s="1"/>
  <c r="D48" i="2"/>
  <c r="E48" i="2" s="1"/>
  <c r="D38" i="2"/>
  <c r="E38" i="2" s="1"/>
  <c r="D60" i="2"/>
  <c r="E60" i="2" s="1"/>
  <c r="D40" i="2"/>
  <c r="E40" i="2" s="1"/>
  <c r="H7" i="9"/>
  <c r="D58" i="2"/>
  <c r="E58" i="2" s="1"/>
  <c r="H25" i="9"/>
  <c r="I25" i="9" s="1"/>
  <c r="D51" i="2"/>
  <c r="E51" i="2" s="1"/>
  <c r="H18" i="9"/>
  <c r="I18" i="9" s="1"/>
  <c r="D73" i="2"/>
  <c r="H6" i="9"/>
  <c r="I6" i="9" s="1"/>
  <c r="D39" i="2"/>
  <c r="E39" i="2" s="1"/>
  <c r="D37" i="2"/>
  <c r="E37" i="2" s="1"/>
  <c r="H4" i="9"/>
  <c r="I4" i="9" s="1"/>
  <c r="H23" i="9"/>
  <c r="I23" i="9" s="1"/>
  <c r="D56" i="2"/>
  <c r="E56" i="2" s="1"/>
  <c r="H9" i="9"/>
  <c r="I9" i="9" s="1"/>
  <c r="D42" i="2"/>
  <c r="E42" i="2" s="1"/>
  <c r="I28" i="9" l="1"/>
  <c r="D91" i="2"/>
  <c r="I29" i="9"/>
  <c r="D92" i="2"/>
  <c r="I30" i="9"/>
  <c r="D93" i="2"/>
  <c r="I26" i="9"/>
  <c r="D89" i="2"/>
  <c r="I27" i="9"/>
  <c r="D90" i="2"/>
  <c r="D82" i="2"/>
  <c r="I13" i="9"/>
  <c r="D76" i="2"/>
  <c r="D75" i="2"/>
  <c r="D68" i="2"/>
  <c r="I15" i="9"/>
  <c r="D78" i="2"/>
  <c r="I8" i="9"/>
  <c r="D71" i="2"/>
  <c r="D85" i="2"/>
  <c r="D87" i="2"/>
  <c r="D83" i="2"/>
  <c r="D74" i="2"/>
  <c r="D80" i="2"/>
  <c r="D79" i="2"/>
  <c r="D77" i="2"/>
  <c r="D84" i="2"/>
  <c r="I7" i="9"/>
  <c r="D70" i="2"/>
  <c r="D88" i="2"/>
  <c r="D72" i="2"/>
  <c r="D86" i="2"/>
  <c r="D69" i="2"/>
  <c r="D67" i="2"/>
  <c r="D81" i="2"/>
  <c r="D101" i="2" l="1"/>
  <c r="I33" i="9"/>
  <c r="C102" i="2" s="1"/>
  <c r="C104" i="2" l="1"/>
  <c r="C99" i="2" s="1"/>
  <c r="B38" i="11"/>
  <c r="E49" i="9" s="1"/>
  <c r="D37" i="13" s="1"/>
  <c r="B36" i="13"/>
  <c r="B36" i="7"/>
  <c r="D63" i="9"/>
  <c r="D60" i="9"/>
  <c r="E70" i="2"/>
  <c r="D62" i="9"/>
  <c r="I62" i="9" s="1"/>
  <c r="I64" i="9" s="1"/>
  <c r="E90" i="2"/>
  <c r="E81" i="2"/>
  <c r="E87" i="2"/>
  <c r="E89" i="2"/>
  <c r="E66" i="2"/>
  <c r="E92" i="2"/>
  <c r="E83" i="2"/>
  <c r="E73" i="2"/>
  <c r="E74" i="2"/>
  <c r="E75" i="2"/>
  <c r="E67" i="2"/>
  <c r="E91" i="2"/>
  <c r="E85" i="2"/>
  <c r="E68" i="2"/>
  <c r="E69" i="2"/>
  <c r="E82" i="2"/>
  <c r="E72" i="2"/>
  <c r="E88" i="2"/>
  <c r="E80" i="2"/>
  <c r="E93" i="2"/>
  <c r="E76" i="2"/>
  <c r="E79" i="2"/>
  <c r="E71" i="2"/>
  <c r="E77" i="2"/>
  <c r="E86" i="2"/>
  <c r="E78" i="2"/>
  <c r="E84" i="2"/>
  <c r="N80" i="20" l="1"/>
  <c r="J80" i="20"/>
  <c r="F80" i="20"/>
  <c r="G80" i="20"/>
  <c r="M80" i="20"/>
  <c r="I80" i="20"/>
  <c r="E80" i="20"/>
  <c r="K80" i="20"/>
  <c r="P80" i="20"/>
  <c r="L80" i="20"/>
  <c r="H80" i="20"/>
  <c r="O80" i="20"/>
  <c r="B41" i="7"/>
  <c r="D97" i="2"/>
  <c r="D96" i="2"/>
  <c r="B31" i="11"/>
  <c r="B180" i="9" s="1"/>
  <c r="B182" i="9" s="1"/>
  <c r="B41" i="13"/>
  <c r="G60" i="9"/>
  <c r="F60" i="9"/>
  <c r="J60" i="9" s="1"/>
  <c r="J62" i="9" s="1"/>
  <c r="J64" i="9" s="1"/>
  <c r="Q80" i="20" l="1"/>
  <c r="D39" i="13"/>
  <c r="D40" i="13"/>
  <c r="D38" i="13"/>
  <c r="D36" i="13"/>
  <c r="D37" i="7"/>
  <c r="D40" i="7"/>
  <c r="D36" i="7"/>
  <c r="D39" i="7"/>
  <c r="D38" i="7"/>
  <c r="D69" i="9"/>
  <c r="D68" i="9"/>
  <c r="K60" i="9"/>
  <c r="K62" i="9" s="1"/>
  <c r="K64" i="9" s="1"/>
  <c r="D64" i="9" s="1"/>
  <c r="D98" i="2" s="1"/>
  <c r="G62" i="9"/>
  <c r="M79" i="20" l="1"/>
  <c r="N79" i="20"/>
  <c r="J79" i="20"/>
  <c r="E79" i="20"/>
  <c r="O79" i="20"/>
  <c r="G79" i="20"/>
  <c r="L79" i="20"/>
  <c r="F79" i="20"/>
  <c r="H79" i="20"/>
  <c r="P79" i="20"/>
  <c r="K79" i="20"/>
  <c r="I79" i="20"/>
  <c r="J78" i="20"/>
  <c r="J81" i="20" s="1"/>
  <c r="I78" i="20"/>
  <c r="I81" i="20" s="1"/>
  <c r="L78" i="20"/>
  <c r="L81" i="20" s="1"/>
  <c r="H78" i="20"/>
  <c r="H81" i="20" s="1"/>
  <c r="N78" i="20"/>
  <c r="N81" i="20" s="1"/>
  <c r="M78" i="20"/>
  <c r="M81" i="20" s="1"/>
  <c r="P78" i="20"/>
  <c r="P81" i="20" s="1"/>
  <c r="F78" i="20"/>
  <c r="E78" i="20"/>
  <c r="G78" i="20"/>
  <c r="G81" i="20" s="1"/>
  <c r="O78" i="20"/>
  <c r="O81" i="20" s="1"/>
  <c r="K78" i="20"/>
  <c r="K81" i="20" s="1"/>
  <c r="E78" i="19"/>
  <c r="J78" i="19"/>
  <c r="M78" i="19"/>
  <c r="F78" i="19"/>
  <c r="N78" i="19"/>
  <c r="P78" i="19"/>
  <c r="O78" i="19"/>
  <c r="G78" i="19"/>
  <c r="G81" i="19" s="1"/>
  <c r="I78" i="19"/>
  <c r="L78" i="19"/>
  <c r="K78" i="19"/>
  <c r="H78" i="19"/>
  <c r="M79" i="19"/>
  <c r="F79" i="19"/>
  <c r="P79" i="19"/>
  <c r="N79" i="19"/>
  <c r="G79" i="19"/>
  <c r="I79" i="19"/>
  <c r="L79" i="19"/>
  <c r="K79" i="19"/>
  <c r="E79" i="19"/>
  <c r="J79" i="19"/>
  <c r="H79" i="19"/>
  <c r="O79" i="19"/>
  <c r="M80" i="19"/>
  <c r="G80" i="19"/>
  <c r="I80" i="19"/>
  <c r="K80" i="19"/>
  <c r="H80" i="19"/>
  <c r="O80" i="19"/>
  <c r="F80" i="19"/>
  <c r="N80" i="19"/>
  <c r="L80" i="19"/>
  <c r="E80" i="19"/>
  <c r="P80" i="19"/>
  <c r="J80" i="19"/>
  <c r="D41" i="7"/>
  <c r="E18" i="8" s="1"/>
  <c r="D41" i="13"/>
  <c r="D70" i="9"/>
  <c r="D71" i="9" s="1"/>
  <c r="D72" i="9" s="1"/>
  <c r="H81" i="19" l="1"/>
  <c r="F81" i="20"/>
  <c r="Q79" i="20"/>
  <c r="Q78" i="20"/>
  <c r="Q81" i="20" s="1"/>
  <c r="E81" i="20"/>
  <c r="F81" i="19"/>
  <c r="H83" i="19"/>
  <c r="H83" i="20"/>
  <c r="K81" i="19"/>
  <c r="O81" i="19"/>
  <c r="M81" i="19"/>
  <c r="G83" i="19"/>
  <c r="G83" i="20"/>
  <c r="F83" i="19"/>
  <c r="F83" i="20"/>
  <c r="Q80" i="19"/>
  <c r="L81" i="19"/>
  <c r="P81" i="19"/>
  <c r="J81" i="19"/>
  <c r="Q79" i="19"/>
  <c r="I81" i="19"/>
  <c r="N81" i="19"/>
  <c r="Q78" i="19"/>
  <c r="E81" i="19"/>
  <c r="E17" i="15"/>
  <c r="G17" i="15" s="1"/>
  <c r="G15" i="15" s="1"/>
  <c r="E36" i="13"/>
  <c r="E39" i="13"/>
  <c r="G173" i="9" s="1"/>
  <c r="F36" i="13"/>
  <c r="E37" i="13"/>
  <c r="G171" i="9" s="1"/>
  <c r="E38" i="13"/>
  <c r="G172" i="9" s="1"/>
  <c r="F40" i="13"/>
  <c r="E40" i="13"/>
  <c r="G174" i="9" s="1"/>
  <c r="E41" i="13"/>
  <c r="F37" i="13"/>
  <c r="E16" i="8"/>
  <c r="E41" i="7"/>
  <c r="E37" i="7"/>
  <c r="E171" i="9" s="1"/>
  <c r="F40" i="7"/>
  <c r="E36" i="7"/>
  <c r="F36" i="7"/>
  <c r="E38" i="7"/>
  <c r="E172" i="9" s="1"/>
  <c r="E40" i="7"/>
  <c r="E174" i="9" s="1"/>
  <c r="F37" i="7"/>
  <c r="E39" i="7"/>
  <c r="E173" i="9" s="1"/>
  <c r="Q81" i="19" l="1"/>
  <c r="Q83" i="19" s="1"/>
  <c r="I83" i="19"/>
  <c r="I83" i="20"/>
  <c r="L83" i="19"/>
  <c r="L83" i="20"/>
  <c r="K83" i="19"/>
  <c r="K83" i="20"/>
  <c r="N83" i="19"/>
  <c r="N83" i="20"/>
  <c r="P83" i="19"/>
  <c r="P83" i="20"/>
  <c r="O83" i="19"/>
  <c r="O83" i="20"/>
  <c r="E83" i="19"/>
  <c r="E83" i="20"/>
  <c r="Q83" i="20"/>
  <c r="J83" i="19"/>
  <c r="J83" i="20"/>
  <c r="M83" i="19"/>
  <c r="M83" i="20"/>
  <c r="G23" i="15"/>
  <c r="G9" i="15"/>
  <c r="G22" i="15" s="1"/>
  <c r="G29" i="15"/>
  <c r="DD51" i="9" s="1"/>
  <c r="G16" i="15"/>
  <c r="G175" i="9"/>
  <c r="C178" i="9" s="1"/>
  <c r="E175" i="9"/>
  <c r="C177" i="9" s="1"/>
  <c r="F41" i="13"/>
  <c r="E10" i="8"/>
  <c r="E17" i="8"/>
  <c r="E128" i="9" s="1"/>
  <c r="F128" i="9" s="1"/>
  <c r="G18" i="8"/>
  <c r="G16" i="8" s="1"/>
  <c r="F41" i="7"/>
  <c r="E9" i="8" l="1"/>
  <c r="F24" i="8"/>
  <c r="E24" i="8"/>
  <c r="H29" i="15"/>
  <c r="H23" i="15" s="1"/>
  <c r="DE51" i="9" s="1"/>
  <c r="G7" i="15"/>
  <c r="G8" i="15"/>
  <c r="G28" i="15"/>
  <c r="DD50" i="9" s="1"/>
  <c r="DT55" i="9" s="1"/>
  <c r="G12" i="15"/>
  <c r="G10" i="15"/>
  <c r="G13" i="15"/>
  <c r="G14" i="15"/>
  <c r="G11" i="15"/>
  <c r="N75" i="20"/>
  <c r="N76" i="20" s="1"/>
  <c r="I75" i="20"/>
  <c r="I76" i="20" s="1"/>
  <c r="E75" i="20"/>
  <c r="E76" i="20" s="1"/>
  <c r="J75" i="20"/>
  <c r="J76" i="20" s="1"/>
  <c r="P75" i="20"/>
  <c r="P76" i="20" s="1"/>
  <c r="O75" i="20"/>
  <c r="O76" i="20" s="1"/>
  <c r="F75" i="20"/>
  <c r="F76" i="20" s="1"/>
  <c r="L75" i="20"/>
  <c r="L76" i="20" s="1"/>
  <c r="K75" i="20"/>
  <c r="K76" i="20" s="1"/>
  <c r="M75" i="20"/>
  <c r="M76" i="20" s="1"/>
  <c r="H75" i="20"/>
  <c r="H76" i="20" s="1"/>
  <c r="G75" i="20"/>
  <c r="G76" i="20" s="1"/>
  <c r="M75" i="19"/>
  <c r="M76" i="19" s="1"/>
  <c r="L75" i="19"/>
  <c r="L76" i="19" s="1"/>
  <c r="G75" i="19"/>
  <c r="G76" i="19" s="1"/>
  <c r="I75" i="19"/>
  <c r="I76" i="19" s="1"/>
  <c r="H75" i="19"/>
  <c r="H76" i="19" s="1"/>
  <c r="N75" i="19"/>
  <c r="N76" i="19" s="1"/>
  <c r="E75" i="19"/>
  <c r="O75" i="19"/>
  <c r="O76" i="19" s="1"/>
  <c r="J75" i="19"/>
  <c r="J76" i="19" s="1"/>
  <c r="P75" i="19"/>
  <c r="P76" i="19" s="1"/>
  <c r="K75" i="19"/>
  <c r="K76" i="19" s="1"/>
  <c r="F75" i="19"/>
  <c r="F76" i="19" s="1"/>
  <c r="G17" i="8"/>
  <c r="DV55" i="9"/>
  <c r="E13" i="8"/>
  <c r="G10" i="8"/>
  <c r="E15" i="8"/>
  <c r="E8" i="8"/>
  <c r="E11" i="8"/>
  <c r="G128" i="9"/>
  <c r="E12" i="8"/>
  <c r="E14" i="8"/>
  <c r="F23" i="8" l="1"/>
  <c r="J50" i="9" s="1"/>
  <c r="E23" i="8"/>
  <c r="E29" i="8" s="1"/>
  <c r="I50" i="9" s="1"/>
  <c r="G15" i="8"/>
  <c r="G24" i="8"/>
  <c r="G30" i="8" s="1"/>
  <c r="K51" i="9" s="1"/>
  <c r="H24" i="8"/>
  <c r="L51" i="9" s="1"/>
  <c r="G6" i="15"/>
  <c r="G5" i="15" s="1"/>
  <c r="DN55" i="9"/>
  <c r="GF55" i="9" s="1"/>
  <c r="DR55" i="9"/>
  <c r="ET55" i="9" s="1"/>
  <c r="DL55" i="9"/>
  <c r="EN55" i="9" s="1"/>
  <c r="DQ55" i="9"/>
  <c r="GI55" i="9" s="1"/>
  <c r="H28" i="15"/>
  <c r="H22" i="15" s="1"/>
  <c r="DE50" i="9" s="1"/>
  <c r="DK55" i="9"/>
  <c r="FO55" i="9" s="1"/>
  <c r="DP55" i="9"/>
  <c r="FF55" i="9" s="1"/>
  <c r="DO55" i="9"/>
  <c r="EQ55" i="9" s="1"/>
  <c r="DS55" i="9"/>
  <c r="FW55" i="9" s="1"/>
  <c r="DU55" i="9"/>
  <c r="FY55" i="9" s="1"/>
  <c r="DM55" i="9"/>
  <c r="FQ55" i="9" s="1"/>
  <c r="EV55" i="9"/>
  <c r="FX55" i="9"/>
  <c r="FJ55" i="9"/>
  <c r="GL55" i="9"/>
  <c r="GN55" i="9"/>
  <c r="FZ55" i="9"/>
  <c r="FL55" i="9"/>
  <c r="EX55" i="9"/>
  <c r="E30" i="8"/>
  <c r="I51" i="9" s="1"/>
  <c r="E7" i="8"/>
  <c r="E5" i="8" s="1"/>
  <c r="G9" i="8"/>
  <c r="G14" i="8"/>
  <c r="G8" i="8"/>
  <c r="G12" i="8"/>
  <c r="G11" i="8"/>
  <c r="G13" i="8"/>
  <c r="J51" i="9"/>
  <c r="E129" i="9"/>
  <c r="E136" i="9" l="1"/>
  <c r="H128" i="9"/>
  <c r="F29" i="8"/>
  <c r="H23" i="8"/>
  <c r="L50" i="9" s="1"/>
  <c r="G23" i="8"/>
  <c r="G29" i="8" s="1"/>
  <c r="K50" i="9" s="1"/>
  <c r="G27" i="15"/>
  <c r="DD49" i="9" s="1"/>
  <c r="DU51" i="9" s="1"/>
  <c r="GJ55" i="9"/>
  <c r="G21" i="15"/>
  <c r="FH55" i="9"/>
  <c r="FD55" i="9"/>
  <c r="FV55" i="9"/>
  <c r="FR55" i="9"/>
  <c r="EP55" i="9"/>
  <c r="EE55" i="9"/>
  <c r="GD55" i="9"/>
  <c r="FB55" i="9"/>
  <c r="FP55" i="9"/>
  <c r="ES55" i="9"/>
  <c r="GE55" i="9"/>
  <c r="FG55" i="9"/>
  <c r="FU55" i="9"/>
  <c r="EA55" i="9"/>
  <c r="ED55" i="9"/>
  <c r="FI55" i="9"/>
  <c r="EJ55" i="9"/>
  <c r="EU55" i="9"/>
  <c r="FA55" i="9"/>
  <c r="DZ55" i="9"/>
  <c r="GC55" i="9"/>
  <c r="EW55" i="9"/>
  <c r="GK55" i="9"/>
  <c r="EB55" i="9"/>
  <c r="EI55" i="9"/>
  <c r="EF55" i="9"/>
  <c r="GG55" i="9"/>
  <c r="DY55" i="9"/>
  <c r="EG55" i="9"/>
  <c r="FT55" i="9"/>
  <c r="DW55" i="9"/>
  <c r="FK55" i="9"/>
  <c r="EM55" i="9"/>
  <c r="GM55" i="9"/>
  <c r="EH55" i="9"/>
  <c r="EC55" i="9"/>
  <c r="ER55" i="9"/>
  <c r="GH55" i="9"/>
  <c r="EO55" i="9"/>
  <c r="FE55" i="9"/>
  <c r="FC55" i="9"/>
  <c r="FS55" i="9"/>
  <c r="F136" i="9"/>
  <c r="G136" i="9" s="1"/>
  <c r="F129" i="9"/>
  <c r="G129" i="9" s="1"/>
  <c r="AB68" i="9"/>
  <c r="X68" i="9"/>
  <c r="T68" i="9"/>
  <c r="AA68" i="9"/>
  <c r="W68" i="9"/>
  <c r="S68" i="9"/>
  <c r="Z68" i="9"/>
  <c r="V68" i="9"/>
  <c r="R68" i="9"/>
  <c r="AC68" i="9"/>
  <c r="Y68" i="9"/>
  <c r="U68" i="9"/>
  <c r="DV61" i="9"/>
  <c r="EJ61" i="9" s="1"/>
  <c r="DR61" i="9"/>
  <c r="EF61" i="9" s="1"/>
  <c r="DN61" i="9"/>
  <c r="EB61" i="9" s="1"/>
  <c r="DV57" i="9"/>
  <c r="DR57" i="9"/>
  <c r="DN57" i="9"/>
  <c r="DU61" i="9"/>
  <c r="EI61" i="9" s="1"/>
  <c r="DQ61" i="9"/>
  <c r="EE61" i="9" s="1"/>
  <c r="DM61" i="9"/>
  <c r="EA61" i="9" s="1"/>
  <c r="DU57" i="9"/>
  <c r="DQ57" i="9"/>
  <c r="DM57" i="9"/>
  <c r="DT61" i="9"/>
  <c r="EH61" i="9" s="1"/>
  <c r="DP61" i="9"/>
  <c r="ED61" i="9" s="1"/>
  <c r="DL61" i="9"/>
  <c r="DZ61" i="9" s="1"/>
  <c r="DT57" i="9"/>
  <c r="DP57" i="9"/>
  <c r="DL57" i="9"/>
  <c r="DS61" i="9"/>
  <c r="EG61" i="9" s="1"/>
  <c r="DO61" i="9"/>
  <c r="EC61" i="9" s="1"/>
  <c r="DK61" i="9"/>
  <c r="DY61" i="9" s="1"/>
  <c r="DS57" i="9"/>
  <c r="DO57" i="9"/>
  <c r="DK57" i="9"/>
  <c r="X69" i="9"/>
  <c r="S69" i="9"/>
  <c r="AC69" i="9"/>
  <c r="T69" i="9"/>
  <c r="Z69" i="9"/>
  <c r="Y69" i="9"/>
  <c r="AA69" i="9"/>
  <c r="V69" i="9"/>
  <c r="U69" i="9"/>
  <c r="AB69" i="9"/>
  <c r="W69" i="9"/>
  <c r="R69" i="9"/>
  <c r="G26" i="15"/>
  <c r="DD48" i="9" s="1"/>
  <c r="G20" i="15"/>
  <c r="AA71" i="9"/>
  <c r="BC71" i="9" s="1"/>
  <c r="W71" i="9"/>
  <c r="AK71" i="9" s="1"/>
  <c r="S71" i="9"/>
  <c r="BW71" i="9" s="1"/>
  <c r="Z71" i="9"/>
  <c r="CR71" i="9" s="1"/>
  <c r="V71" i="9"/>
  <c r="AJ71" i="9" s="1"/>
  <c r="R71" i="9"/>
  <c r="BV71" i="9" s="1"/>
  <c r="Y71" i="9"/>
  <c r="CC71" i="9" s="1"/>
  <c r="X71" i="9"/>
  <c r="AZ71" i="9" s="1"/>
  <c r="AC71" i="9"/>
  <c r="BS71" i="9" s="1"/>
  <c r="U71" i="9"/>
  <c r="AI71" i="9" s="1"/>
  <c r="AB71" i="9"/>
  <c r="BD71" i="9" s="1"/>
  <c r="T71" i="9"/>
  <c r="AH71" i="9" s="1"/>
  <c r="AA70" i="9"/>
  <c r="CS70" i="9" s="1"/>
  <c r="W70" i="9"/>
  <c r="CO70" i="9" s="1"/>
  <c r="S70" i="9"/>
  <c r="CK70" i="9" s="1"/>
  <c r="Z70" i="9"/>
  <c r="CR70" i="9" s="1"/>
  <c r="V70" i="9"/>
  <c r="CN70" i="9" s="1"/>
  <c r="R70" i="9"/>
  <c r="AC70" i="9"/>
  <c r="CU70" i="9" s="1"/>
  <c r="U70" i="9"/>
  <c r="CM70" i="9" s="1"/>
  <c r="AB70" i="9"/>
  <c r="CT70" i="9" s="1"/>
  <c r="T70" i="9"/>
  <c r="CL70" i="9" s="1"/>
  <c r="Y70" i="9"/>
  <c r="CQ70" i="9" s="1"/>
  <c r="X70" i="9"/>
  <c r="CP70" i="9" s="1"/>
  <c r="E22" i="8"/>
  <c r="G7" i="8"/>
  <c r="G5" i="8" s="1"/>
  <c r="G21" i="8" s="1"/>
  <c r="F30" i="8"/>
  <c r="H30" i="8"/>
  <c r="E21" i="8"/>
  <c r="E6" i="8"/>
  <c r="E135" i="9" l="1"/>
  <c r="F135" i="9" s="1"/>
  <c r="G135" i="9" s="1"/>
  <c r="DT53" i="9"/>
  <c r="EV53" i="9" s="1"/>
  <c r="DV53" i="9"/>
  <c r="FZ53" i="9" s="1"/>
  <c r="DS53" i="9"/>
  <c r="GK53" i="9" s="1"/>
  <c r="DN51" i="9"/>
  <c r="FD51" i="9" s="1"/>
  <c r="DS51" i="9"/>
  <c r="FW51" i="9" s="1"/>
  <c r="DU53" i="9"/>
  <c r="FK53" i="9" s="1"/>
  <c r="DR53" i="9"/>
  <c r="ET53" i="9" s="1"/>
  <c r="DQ51" i="9"/>
  <c r="GI51" i="9" s="1"/>
  <c r="H27" i="15"/>
  <c r="H21" i="15" s="1"/>
  <c r="DE49" i="9" s="1"/>
  <c r="DK53" i="9"/>
  <c r="EM53" i="9" s="1"/>
  <c r="DM53" i="9"/>
  <c r="FC53" i="9" s="1"/>
  <c r="DP51" i="9"/>
  <c r="FF51" i="9" s="1"/>
  <c r="DV51" i="9"/>
  <c r="EX51" i="9" s="1"/>
  <c r="H136" i="9"/>
  <c r="DO53" i="9"/>
  <c r="EQ53" i="9" s="1"/>
  <c r="DQ53" i="9"/>
  <c r="FG53" i="9" s="1"/>
  <c r="DR51" i="9"/>
  <c r="DL51" i="9"/>
  <c r="EN51" i="9" s="1"/>
  <c r="DN53" i="9"/>
  <c r="DP53" i="9"/>
  <c r="GH53" i="9" s="1"/>
  <c r="DL53" i="9"/>
  <c r="FP53" i="9" s="1"/>
  <c r="DT51" i="9"/>
  <c r="EV51" i="9" s="1"/>
  <c r="DO51" i="9"/>
  <c r="EQ51" i="9" s="1"/>
  <c r="DK51" i="9"/>
  <c r="DM51" i="9"/>
  <c r="GE51" i="9" s="1"/>
  <c r="EY55" i="9"/>
  <c r="GA55" i="9"/>
  <c r="GO55" i="9"/>
  <c r="FM55" i="9"/>
  <c r="EW51" i="9"/>
  <c r="GM51" i="9"/>
  <c r="FY51" i="9"/>
  <c r="FK51" i="9"/>
  <c r="ED57" i="9"/>
  <c r="H135" i="9"/>
  <c r="H129" i="9"/>
  <c r="EF57" i="9"/>
  <c r="DY57" i="9"/>
  <c r="EH57" i="9"/>
  <c r="EA57" i="9"/>
  <c r="EJ57" i="9"/>
  <c r="EG57" i="9"/>
  <c r="DZ57" i="9"/>
  <c r="EI57" i="9"/>
  <c r="EB57" i="9"/>
  <c r="EC57" i="9"/>
  <c r="EE57" i="9"/>
  <c r="EK68" i="9"/>
  <c r="BY69" i="9"/>
  <c r="AW69" i="9"/>
  <c r="AI69" i="9"/>
  <c r="BK69" i="9"/>
  <c r="CM69" i="9"/>
  <c r="BV69" i="9"/>
  <c r="BH69" i="9"/>
  <c r="AT69" i="9"/>
  <c r="AD69" i="9"/>
  <c r="CJ69" i="9"/>
  <c r="AF69" i="9"/>
  <c r="BZ69" i="9"/>
  <c r="BL69" i="9"/>
  <c r="AJ69" i="9"/>
  <c r="AX69" i="9"/>
  <c r="CN69" i="9"/>
  <c r="BJ69" i="9"/>
  <c r="CL69" i="9"/>
  <c r="BX69" i="9"/>
  <c r="AV69" i="9"/>
  <c r="AH69" i="9"/>
  <c r="EK69" i="9"/>
  <c r="EK71" i="9"/>
  <c r="FS57" i="9"/>
  <c r="GG57" i="9"/>
  <c r="EQ57" i="9"/>
  <c r="FE57" i="9"/>
  <c r="GK61" i="9"/>
  <c r="FW61" i="9"/>
  <c r="FI61" i="9"/>
  <c r="EU61" i="9"/>
  <c r="EN61" i="9"/>
  <c r="GD61" i="9"/>
  <c r="FP61" i="9"/>
  <c r="FB61" i="9"/>
  <c r="GI57" i="9"/>
  <c r="FU57" i="9"/>
  <c r="FG57" i="9"/>
  <c r="ES57" i="9"/>
  <c r="GM61" i="9"/>
  <c r="FY61" i="9"/>
  <c r="FK61" i="9"/>
  <c r="EW61" i="9"/>
  <c r="GF61" i="9"/>
  <c r="FR61" i="9"/>
  <c r="FD61" i="9"/>
  <c r="EP61" i="9"/>
  <c r="CB69" i="9"/>
  <c r="AZ69" i="9"/>
  <c r="CP69" i="9"/>
  <c r="BN69" i="9"/>
  <c r="AL69" i="9"/>
  <c r="FO57" i="9"/>
  <c r="EM57" i="9"/>
  <c r="FA57" i="9"/>
  <c r="GC57" i="9"/>
  <c r="DW57" i="9"/>
  <c r="FS61" i="9"/>
  <c r="GG61" i="9"/>
  <c r="EQ61" i="9"/>
  <c r="FE61" i="9"/>
  <c r="FX57" i="9"/>
  <c r="EV57" i="9"/>
  <c r="GL57" i="9"/>
  <c r="FJ57" i="9"/>
  <c r="GI61" i="9"/>
  <c r="FG61" i="9"/>
  <c r="ES61" i="9"/>
  <c r="FU61" i="9"/>
  <c r="DV59" i="9"/>
  <c r="EJ59" i="9" s="1"/>
  <c r="DR59" i="9"/>
  <c r="EF59" i="9" s="1"/>
  <c r="DN59" i="9"/>
  <c r="EB59" i="9" s="1"/>
  <c r="DU59" i="9"/>
  <c r="EI59" i="9" s="1"/>
  <c r="DQ59" i="9"/>
  <c r="EE59" i="9" s="1"/>
  <c r="DM59" i="9"/>
  <c r="EA59" i="9" s="1"/>
  <c r="DT59" i="9"/>
  <c r="EH59" i="9" s="1"/>
  <c r="DP59" i="9"/>
  <c r="ED59" i="9" s="1"/>
  <c r="DL59" i="9"/>
  <c r="DZ59" i="9" s="1"/>
  <c r="DS59" i="9"/>
  <c r="EG59" i="9" s="1"/>
  <c r="DO59" i="9"/>
  <c r="EC59" i="9" s="1"/>
  <c r="DK59" i="9"/>
  <c r="DY59" i="9" s="1"/>
  <c r="DN49" i="9"/>
  <c r="DO49" i="9"/>
  <c r="DT49" i="9"/>
  <c r="DU49" i="9"/>
  <c r="DR49" i="9"/>
  <c r="DS49" i="9"/>
  <c r="DM49" i="9"/>
  <c r="DV49" i="9"/>
  <c r="DL49" i="9"/>
  <c r="DQ49" i="9"/>
  <c r="DK49" i="9"/>
  <c r="DP49" i="9"/>
  <c r="AK69" i="9"/>
  <c r="AY69" i="9"/>
  <c r="CO69" i="9"/>
  <c r="CA69" i="9"/>
  <c r="BM69" i="9"/>
  <c r="BC69" i="9"/>
  <c r="CS69" i="9"/>
  <c r="CE69" i="9"/>
  <c r="AO69" i="9"/>
  <c r="BQ69" i="9"/>
  <c r="BE69" i="9"/>
  <c r="BS69" i="9"/>
  <c r="CG69" i="9"/>
  <c r="AQ69" i="9"/>
  <c r="CU69" i="9"/>
  <c r="GK57" i="9"/>
  <c r="FW57" i="9"/>
  <c r="FI57" i="9"/>
  <c r="EU57" i="9"/>
  <c r="EN57" i="9"/>
  <c r="GD57" i="9"/>
  <c r="FB57" i="9"/>
  <c r="FP57" i="9"/>
  <c r="GH61" i="9"/>
  <c r="ER61" i="9"/>
  <c r="FT61" i="9"/>
  <c r="FF61" i="9"/>
  <c r="GM57" i="9"/>
  <c r="FY57" i="9"/>
  <c r="FK57" i="9"/>
  <c r="EW57" i="9"/>
  <c r="GF57" i="9"/>
  <c r="FR57" i="9"/>
  <c r="FD57" i="9"/>
  <c r="EP57" i="9"/>
  <c r="FH61" i="9"/>
  <c r="FV61" i="9"/>
  <c r="GJ61" i="9"/>
  <c r="ET61" i="9"/>
  <c r="EK70" i="9"/>
  <c r="CR69" i="9"/>
  <c r="BB69" i="9"/>
  <c r="AN69" i="9"/>
  <c r="BP69" i="9"/>
  <c r="CD69" i="9"/>
  <c r="GE57" i="9"/>
  <c r="FQ57" i="9"/>
  <c r="FC57" i="9"/>
  <c r="EO57" i="9"/>
  <c r="GN57" i="9"/>
  <c r="FL57" i="9"/>
  <c r="EX57" i="9"/>
  <c r="FZ57" i="9"/>
  <c r="BD69" i="9"/>
  <c r="BR69" i="9"/>
  <c r="CT69" i="9"/>
  <c r="CF69" i="9"/>
  <c r="AP69" i="9"/>
  <c r="CQ69" i="9"/>
  <c r="AM69" i="9"/>
  <c r="CC69" i="9"/>
  <c r="BA69" i="9"/>
  <c r="BO69" i="9"/>
  <c r="AG69" i="9"/>
  <c r="BW69" i="9"/>
  <c r="AU69" i="9"/>
  <c r="BI69" i="9"/>
  <c r="CK69" i="9"/>
  <c r="FO61" i="9"/>
  <c r="EM61" i="9"/>
  <c r="GC61" i="9"/>
  <c r="FA61" i="9"/>
  <c r="DW61" i="9"/>
  <c r="ER57" i="9"/>
  <c r="GH57" i="9"/>
  <c r="FT57" i="9"/>
  <c r="FF57" i="9"/>
  <c r="FX61" i="9"/>
  <c r="EV61" i="9"/>
  <c r="GL61" i="9"/>
  <c r="FJ61" i="9"/>
  <c r="GE61" i="9"/>
  <c r="FQ61" i="9"/>
  <c r="FC61" i="9"/>
  <c r="EO61" i="9"/>
  <c r="FH57" i="9"/>
  <c r="FV57" i="9"/>
  <c r="ET57" i="9"/>
  <c r="GJ57" i="9"/>
  <c r="FL61" i="9"/>
  <c r="GN61" i="9"/>
  <c r="FZ61" i="9"/>
  <c r="EX61" i="9"/>
  <c r="AD68" i="9"/>
  <c r="AV71" i="9"/>
  <c r="BJ71" i="9"/>
  <c r="AW71" i="9"/>
  <c r="CT71" i="9"/>
  <c r="AP71" i="9"/>
  <c r="BY71" i="9"/>
  <c r="CL71" i="9"/>
  <c r="CK71" i="9"/>
  <c r="CA71" i="9"/>
  <c r="BK71" i="9"/>
  <c r="AG71" i="9"/>
  <c r="BP71" i="9"/>
  <c r="BE71" i="9"/>
  <c r="CO71" i="9"/>
  <c r="BM70" i="9"/>
  <c r="AQ71" i="9"/>
  <c r="CM71" i="9"/>
  <c r="BR71" i="9"/>
  <c r="AM71" i="9"/>
  <c r="BX71" i="9"/>
  <c r="CG71" i="9"/>
  <c r="CF71" i="9"/>
  <c r="BO71" i="9"/>
  <c r="BQ71" i="9"/>
  <c r="BN71" i="9"/>
  <c r="BQ70" i="9"/>
  <c r="CU71" i="9"/>
  <c r="BM71" i="9"/>
  <c r="CQ71" i="9"/>
  <c r="CJ71" i="9"/>
  <c r="CP71" i="9"/>
  <c r="AT71" i="9"/>
  <c r="AU71" i="9"/>
  <c r="CN71" i="9"/>
  <c r="BA71" i="9"/>
  <c r="H29" i="8"/>
  <c r="CS71" i="9"/>
  <c r="BL71" i="9"/>
  <c r="AK70" i="9"/>
  <c r="BH71" i="9"/>
  <c r="CE71" i="9"/>
  <c r="AO71" i="9"/>
  <c r="BI71" i="9"/>
  <c r="AX71" i="9"/>
  <c r="AL71" i="9"/>
  <c r="CB71" i="9"/>
  <c r="AD71" i="9"/>
  <c r="AF71" i="9"/>
  <c r="CD70" i="9"/>
  <c r="BZ71" i="9"/>
  <c r="F22" i="8"/>
  <c r="J49" i="9" s="1"/>
  <c r="E28" i="8"/>
  <c r="I49" i="9" s="1"/>
  <c r="AY71" i="9"/>
  <c r="AN71" i="9"/>
  <c r="BB71" i="9"/>
  <c r="CD71" i="9"/>
  <c r="BA70" i="9"/>
  <c r="BB70" i="9"/>
  <c r="AM70" i="9"/>
  <c r="BL70" i="9"/>
  <c r="BP70" i="9"/>
  <c r="AN70" i="9"/>
  <c r="BO70" i="9"/>
  <c r="CA70" i="9"/>
  <c r="AY70" i="9"/>
  <c r="CC70" i="9"/>
  <c r="BZ70" i="9"/>
  <c r="AX70" i="9"/>
  <c r="AI70" i="9"/>
  <c r="AH70" i="9"/>
  <c r="AJ70" i="9"/>
  <c r="BC70" i="9"/>
  <c r="BX70" i="9"/>
  <c r="BY70" i="9"/>
  <c r="CB70" i="9"/>
  <c r="BJ70" i="9"/>
  <c r="AV70" i="9"/>
  <c r="AW70" i="9"/>
  <c r="AZ70" i="9"/>
  <c r="CE70" i="9"/>
  <c r="AO70" i="9"/>
  <c r="BK70" i="9"/>
  <c r="AD70" i="9"/>
  <c r="BD70" i="9"/>
  <c r="AU70" i="9"/>
  <c r="BH70" i="9"/>
  <c r="BW70" i="9"/>
  <c r="CF70" i="9"/>
  <c r="CG70" i="9"/>
  <c r="CJ70" i="9"/>
  <c r="CV70" i="9" s="1"/>
  <c r="AL70" i="9"/>
  <c r="BN70" i="9"/>
  <c r="BE70" i="9"/>
  <c r="AF70" i="9"/>
  <c r="AP70" i="9"/>
  <c r="AQ70" i="9"/>
  <c r="AG70" i="9"/>
  <c r="AT70" i="9"/>
  <c r="BI70" i="9"/>
  <c r="BR70" i="9"/>
  <c r="BS70" i="9"/>
  <c r="BV70" i="9"/>
  <c r="G6" i="8"/>
  <c r="E127" i="9"/>
  <c r="G22" i="8"/>
  <c r="H22" i="8" s="1"/>
  <c r="CS68" i="9"/>
  <c r="CO68" i="9"/>
  <c r="CK68" i="9"/>
  <c r="CR68" i="9"/>
  <c r="CN68" i="9"/>
  <c r="CQ68" i="9"/>
  <c r="CP68" i="9"/>
  <c r="CU68" i="9"/>
  <c r="CM68" i="9"/>
  <c r="CT68" i="9"/>
  <c r="CL68" i="9"/>
  <c r="E27" i="8"/>
  <c r="I48" i="9" s="1"/>
  <c r="E126" i="9"/>
  <c r="F126" i="9" s="1"/>
  <c r="G27" i="8"/>
  <c r="K48" i="9" s="1"/>
  <c r="E133" i="9"/>
  <c r="F133" i="9" s="1"/>
  <c r="F21" i="8"/>
  <c r="J48" i="9" s="1"/>
  <c r="H21" i="8"/>
  <c r="L48" i="9" s="1"/>
  <c r="GN53" i="9" l="1"/>
  <c r="EX53" i="9"/>
  <c r="FX53" i="9"/>
  <c r="GL53" i="9"/>
  <c r="FJ53" i="9"/>
  <c r="FL53" i="9"/>
  <c r="EU53" i="9"/>
  <c r="FI53" i="9"/>
  <c r="FW53" i="9"/>
  <c r="DW51" i="9"/>
  <c r="GF51" i="9"/>
  <c r="EP51" i="9"/>
  <c r="FI51" i="9"/>
  <c r="EU51" i="9"/>
  <c r="GK51" i="9"/>
  <c r="GM53" i="9"/>
  <c r="FR51" i="9"/>
  <c r="FP51" i="9"/>
  <c r="EW53" i="9"/>
  <c r="EB51" i="9"/>
  <c r="FY53" i="9"/>
  <c r="FS53" i="9"/>
  <c r="GG53" i="9"/>
  <c r="GJ53" i="9"/>
  <c r="FV53" i="9"/>
  <c r="GG51" i="9"/>
  <c r="EF51" i="9"/>
  <c r="GN51" i="9"/>
  <c r="EJ53" i="9"/>
  <c r="EG51" i="9"/>
  <c r="GI53" i="9"/>
  <c r="ET51" i="9"/>
  <c r="EN53" i="9"/>
  <c r="DZ53" i="9"/>
  <c r="FL51" i="9"/>
  <c r="GJ51" i="9"/>
  <c r="GD53" i="9"/>
  <c r="FQ51" i="9"/>
  <c r="FZ51" i="9"/>
  <c r="FV51" i="9"/>
  <c r="FA53" i="9"/>
  <c r="FB53" i="9"/>
  <c r="GC53" i="9"/>
  <c r="EH53" i="9"/>
  <c r="EG53" i="9"/>
  <c r="EI51" i="9"/>
  <c r="FB51" i="9"/>
  <c r="EJ51" i="9"/>
  <c r="FJ51" i="9"/>
  <c r="EE51" i="9"/>
  <c r="FH51" i="9"/>
  <c r="FO53" i="9"/>
  <c r="EA53" i="9"/>
  <c r="EI53" i="9"/>
  <c r="GD51" i="9"/>
  <c r="EH51" i="9"/>
  <c r="EB53" i="9"/>
  <c r="FF53" i="9"/>
  <c r="EE53" i="9"/>
  <c r="FG51" i="9"/>
  <c r="FQ53" i="9"/>
  <c r="FH53" i="9"/>
  <c r="EF53" i="9"/>
  <c r="FU51" i="9"/>
  <c r="FT51" i="9"/>
  <c r="FU53" i="9"/>
  <c r="GE53" i="9"/>
  <c r="DW53" i="9"/>
  <c r="DY53" i="9"/>
  <c r="DZ51" i="9"/>
  <c r="GL51" i="9"/>
  <c r="ES51" i="9"/>
  <c r="ER51" i="9"/>
  <c r="ES53" i="9"/>
  <c r="EO53" i="9"/>
  <c r="FE53" i="9"/>
  <c r="FD53" i="9"/>
  <c r="EC53" i="9"/>
  <c r="FS51" i="9"/>
  <c r="GH51" i="9"/>
  <c r="ED51" i="9"/>
  <c r="FR53" i="9"/>
  <c r="FX51" i="9"/>
  <c r="FE51" i="9"/>
  <c r="FT53" i="9"/>
  <c r="FO51" i="9"/>
  <c r="GF53" i="9"/>
  <c r="ER53" i="9"/>
  <c r="ED53" i="9"/>
  <c r="EC51" i="9"/>
  <c r="EP53" i="9"/>
  <c r="GC51" i="9"/>
  <c r="FA51" i="9"/>
  <c r="EM51" i="9"/>
  <c r="DY51" i="9"/>
  <c r="EA51" i="9"/>
  <c r="FC51" i="9"/>
  <c r="EO51" i="9"/>
  <c r="R48" i="9"/>
  <c r="F127" i="9"/>
  <c r="F130" i="9" s="1"/>
  <c r="GO61" i="9"/>
  <c r="BF69" i="9"/>
  <c r="GI49" i="9"/>
  <c r="FU49" i="9"/>
  <c r="FG49" i="9"/>
  <c r="ES49" i="9"/>
  <c r="FS49" i="9"/>
  <c r="GG49" i="9"/>
  <c r="EQ49" i="9"/>
  <c r="FE49" i="9"/>
  <c r="FH59" i="9"/>
  <c r="GJ59" i="9"/>
  <c r="FV59" i="9"/>
  <c r="ET59" i="9"/>
  <c r="GI59" i="9"/>
  <c r="FU59" i="9"/>
  <c r="FG59" i="9"/>
  <c r="ES59" i="9"/>
  <c r="FM61" i="9"/>
  <c r="FO49" i="9"/>
  <c r="EM49" i="9"/>
  <c r="GC49" i="9"/>
  <c r="FA49" i="9"/>
  <c r="DW49" i="9"/>
  <c r="GE49" i="9"/>
  <c r="FQ49" i="9"/>
  <c r="FC49" i="9"/>
  <c r="EO49" i="9"/>
  <c r="FX49" i="9"/>
  <c r="EV49" i="9"/>
  <c r="GL49" i="9"/>
  <c r="FJ49" i="9"/>
  <c r="FS59" i="9"/>
  <c r="EQ59" i="9"/>
  <c r="FE59" i="9"/>
  <c r="GG59" i="9"/>
  <c r="EV59" i="9"/>
  <c r="FJ59" i="9"/>
  <c r="GL59" i="9"/>
  <c r="FX59" i="9"/>
  <c r="FD59" i="9"/>
  <c r="GF59" i="9"/>
  <c r="FR59" i="9"/>
  <c r="EP59" i="9"/>
  <c r="GO57" i="9"/>
  <c r="BT69" i="9"/>
  <c r="GK49" i="9"/>
  <c r="FW49" i="9"/>
  <c r="FI49" i="9"/>
  <c r="EU49" i="9"/>
  <c r="FW59" i="9"/>
  <c r="GK59" i="9"/>
  <c r="EU59" i="9"/>
  <c r="FI59" i="9"/>
  <c r="GE59" i="9"/>
  <c r="FQ59" i="9"/>
  <c r="FC59" i="9"/>
  <c r="EO59" i="9"/>
  <c r="FM57" i="9"/>
  <c r="CV69" i="9"/>
  <c r="CH69" i="9"/>
  <c r="EY61" i="9"/>
  <c r="EN49" i="9"/>
  <c r="FB49" i="9"/>
  <c r="GD49" i="9"/>
  <c r="FP49" i="9"/>
  <c r="GJ49" i="9"/>
  <c r="FH49" i="9"/>
  <c r="FV49" i="9"/>
  <c r="ET49" i="9"/>
  <c r="GF49" i="9"/>
  <c r="FR49" i="9"/>
  <c r="FD49" i="9"/>
  <c r="EP49" i="9"/>
  <c r="GD59" i="9"/>
  <c r="FP59" i="9"/>
  <c r="EN59" i="9"/>
  <c r="FB59" i="9"/>
  <c r="GN59" i="9"/>
  <c r="FZ59" i="9"/>
  <c r="FL59" i="9"/>
  <c r="EX59" i="9"/>
  <c r="EY57" i="9"/>
  <c r="GA61" i="9"/>
  <c r="AR69" i="9"/>
  <c r="ER49" i="9"/>
  <c r="GH49" i="9"/>
  <c r="FT49" i="9"/>
  <c r="FF49" i="9"/>
  <c r="FL49" i="9"/>
  <c r="EX49" i="9"/>
  <c r="GN49" i="9"/>
  <c r="FZ49" i="9"/>
  <c r="GM49" i="9"/>
  <c r="FY49" i="9"/>
  <c r="FK49" i="9"/>
  <c r="EW49" i="9"/>
  <c r="GC59" i="9"/>
  <c r="FO59" i="9"/>
  <c r="FA59" i="9"/>
  <c r="EM59" i="9"/>
  <c r="DW59" i="9"/>
  <c r="GH59" i="9"/>
  <c r="ER59" i="9"/>
  <c r="FT59" i="9"/>
  <c r="FF59" i="9"/>
  <c r="GM59" i="9"/>
  <c r="FY59" i="9"/>
  <c r="FK59" i="9"/>
  <c r="EW59" i="9"/>
  <c r="GA57" i="9"/>
  <c r="AA66" i="9"/>
  <c r="CS66" i="9" s="1"/>
  <c r="W66" i="9"/>
  <c r="CO66" i="9" s="1"/>
  <c r="S66" i="9"/>
  <c r="CK66" i="9" s="1"/>
  <c r="AA50" i="9"/>
  <c r="CS50" i="9" s="1"/>
  <c r="W50" i="9"/>
  <c r="CO50" i="9" s="1"/>
  <c r="S50" i="9"/>
  <c r="CK50" i="9" s="1"/>
  <c r="Z48" i="9"/>
  <c r="V48" i="9"/>
  <c r="Z66" i="9"/>
  <c r="CR66" i="9" s="1"/>
  <c r="V66" i="9"/>
  <c r="CN66" i="9" s="1"/>
  <c r="R66" i="9"/>
  <c r="AC66" i="9"/>
  <c r="CU66" i="9" s="1"/>
  <c r="U66" i="9"/>
  <c r="CM66" i="9" s="1"/>
  <c r="AB50" i="9"/>
  <c r="CT50" i="9" s="1"/>
  <c r="V50" i="9"/>
  <c r="CN50" i="9" s="1"/>
  <c r="AC48" i="9"/>
  <c r="X48" i="9"/>
  <c r="S48" i="9"/>
  <c r="AB66" i="9"/>
  <c r="CT66" i="9" s="1"/>
  <c r="T66" i="9"/>
  <c r="CL66" i="9" s="1"/>
  <c r="Z50" i="9"/>
  <c r="CR50" i="9" s="1"/>
  <c r="U50" i="9"/>
  <c r="CM50" i="9" s="1"/>
  <c r="AB48" i="9"/>
  <c r="W48" i="9"/>
  <c r="Y66" i="9"/>
  <c r="CQ66" i="9" s="1"/>
  <c r="Y50" i="9"/>
  <c r="CQ50" i="9" s="1"/>
  <c r="T50" i="9"/>
  <c r="CL50" i="9" s="1"/>
  <c r="AA48" i="9"/>
  <c r="U48" i="9"/>
  <c r="X66" i="9"/>
  <c r="CP66" i="9" s="1"/>
  <c r="AC50" i="9"/>
  <c r="CU50" i="9" s="1"/>
  <c r="X50" i="9"/>
  <c r="CP50" i="9" s="1"/>
  <c r="R50" i="9"/>
  <c r="Y48" i="9"/>
  <c r="T48" i="9"/>
  <c r="AA64" i="9"/>
  <c r="CE64" i="9" s="1"/>
  <c r="W64" i="9"/>
  <c r="CA64" i="9" s="1"/>
  <c r="S64" i="9"/>
  <c r="BW64" i="9" s="1"/>
  <c r="AA62" i="9"/>
  <c r="CS62" i="9" s="1"/>
  <c r="W62" i="9"/>
  <c r="CO62" i="9" s="1"/>
  <c r="S62" i="9"/>
  <c r="CK62" i="9" s="1"/>
  <c r="AA60" i="9"/>
  <c r="CS60" i="9" s="1"/>
  <c r="W60" i="9"/>
  <c r="CO60" i="9" s="1"/>
  <c r="S60" i="9"/>
  <c r="CK60" i="9" s="1"/>
  <c r="AA58" i="9"/>
  <c r="CS58" i="9" s="1"/>
  <c r="W58" i="9"/>
  <c r="CO58" i="9" s="1"/>
  <c r="S58" i="9"/>
  <c r="CK58" i="9" s="1"/>
  <c r="AA56" i="9"/>
  <c r="CS56" i="9" s="1"/>
  <c r="W56" i="9"/>
  <c r="CO56" i="9" s="1"/>
  <c r="S56" i="9"/>
  <c r="CK56" i="9" s="1"/>
  <c r="AA54" i="9"/>
  <c r="CS54" i="9" s="1"/>
  <c r="W54" i="9"/>
  <c r="CO54" i="9" s="1"/>
  <c r="S54" i="9"/>
  <c r="CK54" i="9" s="1"/>
  <c r="AA52" i="9"/>
  <c r="CS52" i="9" s="1"/>
  <c r="W52" i="9"/>
  <c r="CO52" i="9" s="1"/>
  <c r="S52" i="9"/>
  <c r="CK52" i="9" s="1"/>
  <c r="Z64" i="9"/>
  <c r="BB64" i="9" s="1"/>
  <c r="V64" i="9"/>
  <c r="BL64" i="9" s="1"/>
  <c r="R64" i="9"/>
  <c r="CJ64" i="9" s="1"/>
  <c r="Z62" i="9"/>
  <c r="CR62" i="9" s="1"/>
  <c r="V62" i="9"/>
  <c r="CN62" i="9" s="1"/>
  <c r="R62" i="9"/>
  <c r="BV62" i="9" s="1"/>
  <c r="AC64" i="9"/>
  <c r="CU64" i="9" s="1"/>
  <c r="U64" i="9"/>
  <c r="CM64" i="9" s="1"/>
  <c r="AC62" i="9"/>
  <c r="CU62" i="9" s="1"/>
  <c r="U62" i="9"/>
  <c r="CM62" i="9" s="1"/>
  <c r="AB60" i="9"/>
  <c r="CT60" i="9" s="1"/>
  <c r="V60" i="9"/>
  <c r="CN60" i="9" s="1"/>
  <c r="Y58" i="9"/>
  <c r="CQ58" i="9" s="1"/>
  <c r="T58" i="9"/>
  <c r="CL58" i="9" s="1"/>
  <c r="AB56" i="9"/>
  <c r="CT56" i="9" s="1"/>
  <c r="V56" i="9"/>
  <c r="CN56" i="9" s="1"/>
  <c r="AC54" i="9"/>
  <c r="CU54" i="9" s="1"/>
  <c r="X54" i="9"/>
  <c r="CP54" i="9" s="1"/>
  <c r="R54" i="9"/>
  <c r="AT54" i="9" s="1"/>
  <c r="Y52" i="9"/>
  <c r="CQ52" i="9" s="1"/>
  <c r="T52" i="9"/>
  <c r="CL52" i="9" s="1"/>
  <c r="AB64" i="9"/>
  <c r="CF64" i="9" s="1"/>
  <c r="T64" i="9"/>
  <c r="CL64" i="9" s="1"/>
  <c r="AB62" i="9"/>
  <c r="CT62" i="9" s="1"/>
  <c r="T62" i="9"/>
  <c r="CL62" i="9" s="1"/>
  <c r="Z60" i="9"/>
  <c r="CR60" i="9" s="1"/>
  <c r="U60" i="9"/>
  <c r="CM60" i="9" s="1"/>
  <c r="AC58" i="9"/>
  <c r="CU58" i="9" s="1"/>
  <c r="X58" i="9"/>
  <c r="CP58" i="9" s="1"/>
  <c r="R58" i="9"/>
  <c r="BH58" i="9" s="1"/>
  <c r="Z56" i="9"/>
  <c r="CR56" i="9" s="1"/>
  <c r="U56" i="9"/>
  <c r="CM56" i="9" s="1"/>
  <c r="AB54" i="9"/>
  <c r="CT54" i="9" s="1"/>
  <c r="V54" i="9"/>
  <c r="CN54" i="9" s="1"/>
  <c r="AC52" i="9"/>
  <c r="CU52" i="9" s="1"/>
  <c r="X52" i="9"/>
  <c r="CP52" i="9" s="1"/>
  <c r="R52" i="9"/>
  <c r="Y64" i="9"/>
  <c r="CQ64" i="9" s="1"/>
  <c r="Y62" i="9"/>
  <c r="CQ62" i="9" s="1"/>
  <c r="Y60" i="9"/>
  <c r="CQ60" i="9" s="1"/>
  <c r="T60" i="9"/>
  <c r="CL60" i="9" s="1"/>
  <c r="AB58" i="9"/>
  <c r="CT58" i="9" s="1"/>
  <c r="V58" i="9"/>
  <c r="CN58" i="9" s="1"/>
  <c r="Y56" i="9"/>
  <c r="CQ56" i="9" s="1"/>
  <c r="T56" i="9"/>
  <c r="CL56" i="9" s="1"/>
  <c r="Z54" i="9"/>
  <c r="CR54" i="9" s="1"/>
  <c r="U54" i="9"/>
  <c r="CM54" i="9" s="1"/>
  <c r="AB52" i="9"/>
  <c r="CT52" i="9" s="1"/>
  <c r="V52" i="9"/>
  <c r="CN52" i="9" s="1"/>
  <c r="X64" i="9"/>
  <c r="CP64" i="9" s="1"/>
  <c r="X62" i="9"/>
  <c r="CP62" i="9" s="1"/>
  <c r="AC60" i="9"/>
  <c r="CU60" i="9" s="1"/>
  <c r="X60" i="9"/>
  <c r="CP60" i="9" s="1"/>
  <c r="R60" i="9"/>
  <c r="BH60" i="9" s="1"/>
  <c r="Z58" i="9"/>
  <c r="CR58" i="9" s="1"/>
  <c r="U58" i="9"/>
  <c r="CM58" i="9" s="1"/>
  <c r="AC56" i="9"/>
  <c r="CU56" i="9" s="1"/>
  <c r="X56" i="9"/>
  <c r="CP56" i="9" s="1"/>
  <c r="R56" i="9"/>
  <c r="Y54" i="9"/>
  <c r="CQ54" i="9" s="1"/>
  <c r="T54" i="9"/>
  <c r="CL54" i="9" s="1"/>
  <c r="Z52" i="9"/>
  <c r="CR52" i="9" s="1"/>
  <c r="U52" i="9"/>
  <c r="CM52" i="9" s="1"/>
  <c r="AA67" i="9"/>
  <c r="W67" i="9"/>
  <c r="S67" i="9"/>
  <c r="Z67" i="9"/>
  <c r="V67" i="9"/>
  <c r="R67" i="9"/>
  <c r="Y67" i="9"/>
  <c r="X67" i="9"/>
  <c r="AC67" i="9"/>
  <c r="U67" i="9"/>
  <c r="AB67" i="9"/>
  <c r="T67" i="9"/>
  <c r="CH71" i="9"/>
  <c r="CV71" i="9"/>
  <c r="AR71" i="9"/>
  <c r="F28" i="8"/>
  <c r="BF71" i="9"/>
  <c r="BT71" i="9"/>
  <c r="E134" i="9"/>
  <c r="BT70" i="9"/>
  <c r="AR70" i="9"/>
  <c r="CH70" i="9"/>
  <c r="BF70" i="9"/>
  <c r="G28" i="8"/>
  <c r="K49" i="9" s="1"/>
  <c r="S49" i="9" s="1"/>
  <c r="L49" i="9"/>
  <c r="BV68" i="9"/>
  <c r="CJ68" i="9"/>
  <c r="CV68" i="9" s="1"/>
  <c r="BJ68" i="9"/>
  <c r="BX68" i="9"/>
  <c r="BP68" i="9"/>
  <c r="CD68" i="9"/>
  <c r="BR68" i="9"/>
  <c r="CF68" i="9"/>
  <c r="BI68" i="9"/>
  <c r="BW68" i="9"/>
  <c r="BK68" i="9"/>
  <c r="BY68" i="9"/>
  <c r="BO68" i="9"/>
  <c r="CC68" i="9"/>
  <c r="BM68" i="9"/>
  <c r="CA68" i="9"/>
  <c r="BS68" i="9"/>
  <c r="CG68" i="9"/>
  <c r="BN68" i="9"/>
  <c r="CB68" i="9"/>
  <c r="BL68" i="9"/>
  <c r="BZ68" i="9"/>
  <c r="BQ68" i="9"/>
  <c r="CE68" i="9"/>
  <c r="AT68" i="9"/>
  <c r="BH68" i="9"/>
  <c r="AI68" i="9"/>
  <c r="AW68" i="9"/>
  <c r="AM68" i="9"/>
  <c r="BA68" i="9"/>
  <c r="AK68" i="9"/>
  <c r="AY68" i="9"/>
  <c r="AQ68" i="9"/>
  <c r="BE68" i="9"/>
  <c r="AL68" i="9"/>
  <c r="AZ68" i="9"/>
  <c r="AJ68" i="9"/>
  <c r="AX68" i="9"/>
  <c r="AO68" i="9"/>
  <c r="BC68" i="9"/>
  <c r="AH68" i="9"/>
  <c r="AV68" i="9"/>
  <c r="AN68" i="9"/>
  <c r="BB68" i="9"/>
  <c r="AP68" i="9"/>
  <c r="BD68" i="9"/>
  <c r="AG68" i="9"/>
  <c r="AU68" i="9"/>
  <c r="AF68" i="9"/>
  <c r="H27" i="8"/>
  <c r="F27" i="8"/>
  <c r="AC51" i="9" l="1"/>
  <c r="S51" i="9"/>
  <c r="W51" i="9"/>
  <c r="Y51" i="9"/>
  <c r="V51" i="9"/>
  <c r="R51" i="9"/>
  <c r="U51" i="9"/>
  <c r="AA51" i="9"/>
  <c r="AB51" i="9"/>
  <c r="X51" i="9"/>
  <c r="T51" i="9"/>
  <c r="Z51" i="9"/>
  <c r="GO51" i="9"/>
  <c r="GO53" i="9"/>
  <c r="EY53" i="9"/>
  <c r="FM53" i="9"/>
  <c r="GA53" i="9"/>
  <c r="FM51" i="9"/>
  <c r="EY51" i="9"/>
  <c r="GA51" i="9"/>
  <c r="G127" i="9"/>
  <c r="CC54" i="9"/>
  <c r="H127" i="9"/>
  <c r="F134" i="9"/>
  <c r="H134" i="9" s="1"/>
  <c r="Y49" i="9"/>
  <c r="CQ49" i="9" s="1"/>
  <c r="R49" i="9"/>
  <c r="CJ49" i="9" s="1"/>
  <c r="W49" i="9"/>
  <c r="AK49" i="9" s="1"/>
  <c r="T49" i="9"/>
  <c r="AH49" i="9" s="1"/>
  <c r="V49" i="9"/>
  <c r="BZ49" i="9" s="1"/>
  <c r="AC49" i="9"/>
  <c r="BS49" i="9" s="1"/>
  <c r="AA49" i="9"/>
  <c r="BC49" i="9" s="1"/>
  <c r="U49" i="9"/>
  <c r="CM49" i="9" s="1"/>
  <c r="EY59" i="9"/>
  <c r="GO59" i="9"/>
  <c r="GA49" i="9"/>
  <c r="EK51" i="9"/>
  <c r="FM59" i="9"/>
  <c r="EK66" i="9"/>
  <c r="GO49" i="9"/>
  <c r="EK67" i="9"/>
  <c r="FM49" i="9"/>
  <c r="Z49" i="9"/>
  <c r="CD49" i="9" s="1"/>
  <c r="AB49" i="9"/>
  <c r="CT49" i="9" s="1"/>
  <c r="X49" i="9"/>
  <c r="AL49" i="9" s="1"/>
  <c r="GA59" i="9"/>
  <c r="EY49" i="9"/>
  <c r="AN64" i="9"/>
  <c r="CA54" i="9"/>
  <c r="BM54" i="9"/>
  <c r="BI54" i="9"/>
  <c r="AW54" i="9"/>
  <c r="BE54" i="9"/>
  <c r="BO54" i="9"/>
  <c r="CF54" i="9"/>
  <c r="BP64" i="9"/>
  <c r="AK54" i="9"/>
  <c r="AM54" i="9"/>
  <c r="BQ54" i="9"/>
  <c r="AN54" i="9"/>
  <c r="CD54" i="9"/>
  <c r="BZ54" i="9"/>
  <c r="AP54" i="9"/>
  <c r="AL54" i="9"/>
  <c r="AH54" i="9"/>
  <c r="BJ54" i="9"/>
  <c r="BR54" i="9"/>
  <c r="CB54" i="9"/>
  <c r="AF54" i="9"/>
  <c r="AI54" i="9"/>
  <c r="BY54" i="9"/>
  <c r="CJ54" i="9"/>
  <c r="BC54" i="9"/>
  <c r="BH54" i="9"/>
  <c r="BK54" i="9"/>
  <c r="BV54" i="9"/>
  <c r="AO54" i="9"/>
  <c r="AJ54" i="9"/>
  <c r="AG54" i="9"/>
  <c r="CC62" i="9"/>
  <c r="BW54" i="9"/>
  <c r="CE54" i="9"/>
  <c r="AA65" i="9"/>
  <c r="CS65" i="9" s="1"/>
  <c r="W65" i="9"/>
  <c r="CA65" i="9" s="1"/>
  <c r="S65" i="9"/>
  <c r="BW65" i="9" s="1"/>
  <c r="AA63" i="9"/>
  <c r="W63" i="9"/>
  <c r="S63" i="9"/>
  <c r="AA61" i="9"/>
  <c r="W61" i="9"/>
  <c r="S61" i="9"/>
  <c r="AA59" i="9"/>
  <c r="W59" i="9"/>
  <c r="S59" i="9"/>
  <c r="AA57" i="9"/>
  <c r="W57" i="9"/>
  <c r="S57" i="9"/>
  <c r="Z65" i="9"/>
  <c r="CR65" i="9" s="1"/>
  <c r="V65" i="9"/>
  <c r="AX65" i="9" s="1"/>
  <c r="R65" i="9"/>
  <c r="BV65" i="9" s="1"/>
  <c r="Z63" i="9"/>
  <c r="V63" i="9"/>
  <c r="R63" i="9"/>
  <c r="Y65" i="9"/>
  <c r="BA65" i="9" s="1"/>
  <c r="Y63" i="9"/>
  <c r="Z61" i="9"/>
  <c r="U61" i="9"/>
  <c r="AC59" i="9"/>
  <c r="X59" i="9"/>
  <c r="R59" i="9"/>
  <c r="Z57" i="9"/>
  <c r="U57" i="9"/>
  <c r="X65" i="9"/>
  <c r="BN65" i="9" s="1"/>
  <c r="X63" i="9"/>
  <c r="Y61" i="9"/>
  <c r="T61" i="9"/>
  <c r="AB59" i="9"/>
  <c r="V59" i="9"/>
  <c r="Y57" i="9"/>
  <c r="T57" i="9"/>
  <c r="AC65" i="9"/>
  <c r="BS65" i="9" s="1"/>
  <c r="U65" i="9"/>
  <c r="BK65" i="9" s="1"/>
  <c r="AC63" i="9"/>
  <c r="U63" i="9"/>
  <c r="AC61" i="9"/>
  <c r="X61" i="9"/>
  <c r="R61" i="9"/>
  <c r="Z59" i="9"/>
  <c r="U59" i="9"/>
  <c r="AC57" i="9"/>
  <c r="X57" i="9"/>
  <c r="R57" i="9"/>
  <c r="AB65" i="9"/>
  <c r="BD65" i="9" s="1"/>
  <c r="T65" i="9"/>
  <c r="BX65" i="9" s="1"/>
  <c r="AB63" i="9"/>
  <c r="T63" i="9"/>
  <c r="AB61" i="9"/>
  <c r="V61" i="9"/>
  <c r="Y59" i="9"/>
  <c r="T59" i="9"/>
  <c r="AB57" i="9"/>
  <c r="V57" i="9"/>
  <c r="AB55" i="9"/>
  <c r="W55" i="9"/>
  <c r="R55" i="9"/>
  <c r="AA53" i="9"/>
  <c r="V53" i="9"/>
  <c r="U53" i="9"/>
  <c r="X55" i="9"/>
  <c r="S55" i="9"/>
  <c r="AC55" i="9"/>
  <c r="W53" i="9"/>
  <c r="R53" i="9"/>
  <c r="AB53" i="9"/>
  <c r="T55" i="9"/>
  <c r="Z55" i="9"/>
  <c r="Y55" i="9"/>
  <c r="S53" i="9"/>
  <c r="AC53" i="9"/>
  <c r="X53" i="9"/>
  <c r="AA55" i="9"/>
  <c r="V55" i="9"/>
  <c r="U55" i="9"/>
  <c r="Z53" i="9"/>
  <c r="Y53" i="9"/>
  <c r="T53" i="9"/>
  <c r="BN54" i="9"/>
  <c r="BL54" i="9"/>
  <c r="AD52" i="9"/>
  <c r="AQ54" i="9"/>
  <c r="CG54" i="9"/>
  <c r="CV54" i="9"/>
  <c r="CR64" i="9"/>
  <c r="BD54" i="9"/>
  <c r="AZ54" i="9"/>
  <c r="AX54" i="9"/>
  <c r="AY54" i="9"/>
  <c r="AV54" i="9"/>
  <c r="BB54" i="9"/>
  <c r="AU54" i="9"/>
  <c r="BA54" i="9"/>
  <c r="BX54" i="9"/>
  <c r="BS54" i="9"/>
  <c r="CD64" i="9"/>
  <c r="AD54" i="9"/>
  <c r="BP54" i="9"/>
  <c r="BA62" i="9"/>
  <c r="BR58" i="9"/>
  <c r="BO62" i="9"/>
  <c r="AG62" i="9"/>
  <c r="BD62" i="9"/>
  <c r="BD64" i="9"/>
  <c r="BI62" i="9"/>
  <c r="BD58" i="9"/>
  <c r="BS60" i="9"/>
  <c r="BP58" i="9"/>
  <c r="BQ58" i="9"/>
  <c r="CT64" i="9"/>
  <c r="AM62" i="9"/>
  <c r="AP58" i="9"/>
  <c r="BI58" i="9"/>
  <c r="AH64" i="9"/>
  <c r="BE60" i="9"/>
  <c r="CF58" i="9"/>
  <c r="AZ64" i="9"/>
  <c r="BX64" i="9"/>
  <c r="AU62" i="9"/>
  <c r="BW62" i="9"/>
  <c r="BS62" i="9"/>
  <c r="AX62" i="9"/>
  <c r="AQ64" i="9"/>
  <c r="BM56" i="9"/>
  <c r="BS64" i="9"/>
  <c r="AI60" i="9"/>
  <c r="BX60" i="9"/>
  <c r="BS58" i="9"/>
  <c r="AJ58" i="9"/>
  <c r="AU60" i="9"/>
  <c r="AI56" i="9"/>
  <c r="CO64" i="9"/>
  <c r="AF64" i="9"/>
  <c r="BE64" i="9"/>
  <c r="AV56" i="9"/>
  <c r="BC62" i="9"/>
  <c r="CJ58" i="9"/>
  <c r="CV58" i="9" s="1"/>
  <c r="CG64" i="9"/>
  <c r="BL58" i="9"/>
  <c r="AX64" i="9"/>
  <c r="AO58" i="9"/>
  <c r="AQ56" i="9"/>
  <c r="AL58" i="9"/>
  <c r="BC56" i="9"/>
  <c r="AG58" i="9"/>
  <c r="AT60" i="9"/>
  <c r="CG62" i="9"/>
  <c r="BR64" i="9"/>
  <c r="CG56" i="9"/>
  <c r="BN58" i="9"/>
  <c r="AM64" i="9"/>
  <c r="AF62" i="9"/>
  <c r="AQ62" i="9"/>
  <c r="BE56" i="9"/>
  <c r="AZ58" i="9"/>
  <c r="AU58" i="9"/>
  <c r="AT62" i="9"/>
  <c r="BQ56" i="9"/>
  <c r="CB56" i="9"/>
  <c r="CC58" i="9"/>
  <c r="BS56" i="9"/>
  <c r="CJ60" i="9"/>
  <c r="CV60" i="9" s="1"/>
  <c r="BZ64" i="9"/>
  <c r="AP64" i="9"/>
  <c r="BO64" i="9"/>
  <c r="BJ64" i="9"/>
  <c r="AH58" i="9"/>
  <c r="BY60" i="9"/>
  <c r="BX58" i="9"/>
  <c r="BO60" i="9"/>
  <c r="BC60" i="9"/>
  <c r="BA60" i="9"/>
  <c r="AO56" i="9"/>
  <c r="AT58" i="9"/>
  <c r="CE62" i="9"/>
  <c r="BK56" i="9"/>
  <c r="BK60" i="9"/>
  <c r="BO58" i="9"/>
  <c r="CA58" i="9"/>
  <c r="BY62" i="9"/>
  <c r="BM62" i="9"/>
  <c r="BV60" i="9"/>
  <c r="AL64" i="9"/>
  <c r="AJ64" i="9"/>
  <c r="AF58" i="9"/>
  <c r="AF60" i="9"/>
  <c r="AX58" i="9"/>
  <c r="BC58" i="9"/>
  <c r="AK58" i="9"/>
  <c r="AW62" i="9"/>
  <c r="AK62" i="9"/>
  <c r="AP56" i="9"/>
  <c r="AV62" i="9"/>
  <c r="AW60" i="9"/>
  <c r="AM58" i="9"/>
  <c r="CE56" i="9"/>
  <c r="BW58" i="9"/>
  <c r="BM58" i="9"/>
  <c r="CB58" i="9"/>
  <c r="CJ62" i="9"/>
  <c r="CV62" i="9" s="1"/>
  <c r="BN64" i="9"/>
  <c r="CN64" i="9"/>
  <c r="CC64" i="9"/>
  <c r="AV64" i="9"/>
  <c r="BE58" i="9"/>
  <c r="AY56" i="9"/>
  <c r="BB56" i="9"/>
  <c r="AH56" i="9"/>
  <c r="BJ56" i="9"/>
  <c r="AW64" i="9"/>
  <c r="CS64" i="9"/>
  <c r="AQ58" i="9"/>
  <c r="AK56" i="9"/>
  <c r="AY60" i="9"/>
  <c r="AN56" i="9"/>
  <c r="BB60" i="9"/>
  <c r="AO62" i="9"/>
  <c r="AH62" i="9"/>
  <c r="AJ62" i="9"/>
  <c r="BW60" i="9"/>
  <c r="BZ62" i="9"/>
  <c r="BQ60" i="9"/>
  <c r="BJ58" i="9"/>
  <c r="BK58" i="9"/>
  <c r="CD56" i="9"/>
  <c r="BY64" i="9"/>
  <c r="BM64" i="9"/>
  <c r="AV58" i="9"/>
  <c r="BE62" i="9"/>
  <c r="AY58" i="9"/>
  <c r="AY62" i="9"/>
  <c r="AN60" i="9"/>
  <c r="BD56" i="9"/>
  <c r="AW56" i="9"/>
  <c r="BA58" i="9"/>
  <c r="BH62" i="9"/>
  <c r="BP60" i="9"/>
  <c r="BJ62" i="9"/>
  <c r="BL62" i="9"/>
  <c r="BZ58" i="9"/>
  <c r="CE58" i="9"/>
  <c r="CG58" i="9"/>
  <c r="CA56" i="9"/>
  <c r="CA62" i="9"/>
  <c r="BR60" i="9"/>
  <c r="CB64" i="9"/>
  <c r="AY64" i="9"/>
  <c r="BA64" i="9"/>
  <c r="AD56" i="9"/>
  <c r="AP62" i="9"/>
  <c r="AQ60" i="9"/>
  <c r="BN56" i="9"/>
  <c r="CF62" i="9"/>
  <c r="CJ56" i="9"/>
  <c r="CV56" i="9" s="1"/>
  <c r="AD50" i="9"/>
  <c r="AW58" i="9"/>
  <c r="BD60" i="9"/>
  <c r="AV60" i="9"/>
  <c r="AZ56" i="9"/>
  <c r="BB58" i="9"/>
  <c r="AZ60" i="9"/>
  <c r="BH56" i="9"/>
  <c r="BJ60" i="9"/>
  <c r="BN60" i="9"/>
  <c r="BR62" i="9"/>
  <c r="BP56" i="9"/>
  <c r="AG64" i="9"/>
  <c r="AO64" i="9"/>
  <c r="AD58" i="9"/>
  <c r="AD64" i="9"/>
  <c r="AO60" i="9"/>
  <c r="AI58" i="9"/>
  <c r="AM60" i="9"/>
  <c r="AP60" i="9"/>
  <c r="AG60" i="9"/>
  <c r="AH60" i="9"/>
  <c r="AL56" i="9"/>
  <c r="AN58" i="9"/>
  <c r="AL60" i="9"/>
  <c r="BI60" i="9"/>
  <c r="BX56" i="9"/>
  <c r="CG60" i="9"/>
  <c r="BR56" i="9"/>
  <c r="BQ62" i="9"/>
  <c r="CD58" i="9"/>
  <c r="CE60" i="9"/>
  <c r="CA60" i="9"/>
  <c r="BY58" i="9"/>
  <c r="CC60" i="9"/>
  <c r="CF60" i="9"/>
  <c r="BV58" i="9"/>
  <c r="BI64" i="9"/>
  <c r="BQ64" i="9"/>
  <c r="AK64" i="9"/>
  <c r="CB62" i="9"/>
  <c r="CC56" i="9"/>
  <c r="BZ56" i="9"/>
  <c r="AF56" i="9"/>
  <c r="BB62" i="9"/>
  <c r="AX60" i="9"/>
  <c r="AZ62" i="9"/>
  <c r="BA56" i="9"/>
  <c r="AX56" i="9"/>
  <c r="BN62" i="9"/>
  <c r="BO56" i="9"/>
  <c r="BL56" i="9"/>
  <c r="BZ60" i="9"/>
  <c r="BK64" i="9"/>
  <c r="BC64" i="9"/>
  <c r="AT64" i="9"/>
  <c r="AN62" i="9"/>
  <c r="AK60" i="9"/>
  <c r="AI62" i="9"/>
  <c r="AG56" i="9"/>
  <c r="AL62" i="9"/>
  <c r="AM56" i="9"/>
  <c r="AJ56" i="9"/>
  <c r="CD60" i="9"/>
  <c r="CF56" i="9"/>
  <c r="BX62" i="9"/>
  <c r="BY56" i="9"/>
  <c r="CB60" i="9"/>
  <c r="CD62" i="9"/>
  <c r="BM60" i="9"/>
  <c r="BK62" i="9"/>
  <c r="BI56" i="9"/>
  <c r="AI64" i="9"/>
  <c r="AT56" i="9"/>
  <c r="BP62" i="9"/>
  <c r="BL60" i="9"/>
  <c r="BV56" i="9"/>
  <c r="AU64" i="9"/>
  <c r="CK64" i="9"/>
  <c r="BH64" i="9"/>
  <c r="BV64" i="9"/>
  <c r="AJ60" i="9"/>
  <c r="AU56" i="9"/>
  <c r="BW56" i="9"/>
  <c r="AD60" i="9"/>
  <c r="AD62" i="9"/>
  <c r="CG67" i="9"/>
  <c r="AQ67" i="9"/>
  <c r="BS67" i="9"/>
  <c r="CU67" i="9"/>
  <c r="BE67" i="9"/>
  <c r="AH67" i="9"/>
  <c r="BJ67" i="9"/>
  <c r="CL67" i="9"/>
  <c r="BX67" i="9"/>
  <c r="AV67" i="9"/>
  <c r="BN67" i="9"/>
  <c r="CB67" i="9"/>
  <c r="AZ67" i="9"/>
  <c r="CP67" i="9"/>
  <c r="AL67" i="9"/>
  <c r="AG67" i="9"/>
  <c r="BW67" i="9"/>
  <c r="BI67" i="9"/>
  <c r="AU67" i="9"/>
  <c r="CK67" i="9"/>
  <c r="AN67" i="9"/>
  <c r="BB67" i="9"/>
  <c r="CR67" i="9"/>
  <c r="CD67" i="9"/>
  <c r="BP67" i="9"/>
  <c r="CA67" i="9"/>
  <c r="AK67" i="9"/>
  <c r="AY67" i="9"/>
  <c r="CO67" i="9"/>
  <c r="BM67" i="9"/>
  <c r="BI49" i="9"/>
  <c r="BW49" i="9"/>
  <c r="AG49" i="9"/>
  <c r="CK49" i="9"/>
  <c r="AU49" i="9"/>
  <c r="AD66" i="9"/>
  <c r="CQ67" i="9"/>
  <c r="BO67" i="9"/>
  <c r="AM67" i="9"/>
  <c r="CC67" i="9"/>
  <c r="BA67" i="9"/>
  <c r="CM67" i="9"/>
  <c r="BY67" i="9"/>
  <c r="AW67" i="9"/>
  <c r="BK67" i="9"/>
  <c r="AI67" i="9"/>
  <c r="AO67" i="9"/>
  <c r="CE67" i="9"/>
  <c r="CS67" i="9"/>
  <c r="BQ67" i="9"/>
  <c r="BC67" i="9"/>
  <c r="AT67" i="9"/>
  <c r="BH67" i="9"/>
  <c r="CJ67" i="9"/>
  <c r="BV67" i="9"/>
  <c r="AD67" i="9"/>
  <c r="AF67" i="9"/>
  <c r="CF67" i="9"/>
  <c r="BD67" i="9"/>
  <c r="CT67" i="9"/>
  <c r="BR67" i="9"/>
  <c r="AP67" i="9"/>
  <c r="AX67" i="9"/>
  <c r="AJ67" i="9"/>
  <c r="CN67" i="9"/>
  <c r="BZ67" i="9"/>
  <c r="BL67" i="9"/>
  <c r="H28" i="8"/>
  <c r="CD48" i="9"/>
  <c r="CR48" i="9"/>
  <c r="BW48" i="9"/>
  <c r="CK48" i="9"/>
  <c r="BX48" i="9"/>
  <c r="CL48" i="9"/>
  <c r="CB48" i="9"/>
  <c r="CP48" i="9"/>
  <c r="BV50" i="9"/>
  <c r="CJ50" i="9"/>
  <c r="CV50" i="9" s="1"/>
  <c r="BZ48" i="9"/>
  <c r="CN48" i="9"/>
  <c r="BV52" i="9"/>
  <c r="CJ52" i="9"/>
  <c r="CV52" i="9" s="1"/>
  <c r="BY48" i="9"/>
  <c r="CM48" i="9"/>
  <c r="CF48" i="9"/>
  <c r="CT48" i="9"/>
  <c r="CG48" i="9"/>
  <c r="CU48" i="9"/>
  <c r="BV66" i="9"/>
  <c r="CJ66" i="9"/>
  <c r="CV66" i="9" s="1"/>
  <c r="CE48" i="9"/>
  <c r="CS48" i="9"/>
  <c r="CA48" i="9"/>
  <c r="CO48" i="9"/>
  <c r="CC48" i="9"/>
  <c r="CQ48" i="9"/>
  <c r="BV48" i="9"/>
  <c r="CJ48" i="9"/>
  <c r="CH68" i="9"/>
  <c r="BJ50" i="9"/>
  <c r="BX50" i="9"/>
  <c r="BR66" i="9"/>
  <c r="CF66" i="9"/>
  <c r="BL66" i="9"/>
  <c r="BZ66" i="9"/>
  <c r="BM66" i="9"/>
  <c r="CA66" i="9"/>
  <c r="BN66" i="9"/>
  <c r="CB66" i="9"/>
  <c r="BK50" i="9"/>
  <c r="BY50" i="9"/>
  <c r="BI66" i="9"/>
  <c r="BW66" i="9"/>
  <c r="BR52" i="9"/>
  <c r="CF52" i="9"/>
  <c r="BO66" i="9"/>
  <c r="CC66" i="9"/>
  <c r="BM52" i="9"/>
  <c r="CA52" i="9"/>
  <c r="BT68" i="9"/>
  <c r="BO52" i="9"/>
  <c r="CC52" i="9"/>
  <c r="BS50" i="9"/>
  <c r="CG50" i="9"/>
  <c r="BK52" i="9"/>
  <c r="BY52" i="9"/>
  <c r="BR50" i="9"/>
  <c r="CF50" i="9"/>
  <c r="BP50" i="9"/>
  <c r="CD50" i="9"/>
  <c r="BO50" i="9"/>
  <c r="CC50" i="9"/>
  <c r="BI50" i="9"/>
  <c r="BW50" i="9"/>
  <c r="BQ50" i="9"/>
  <c r="CE50" i="9"/>
  <c r="BQ66" i="9"/>
  <c r="CE66" i="9"/>
  <c r="BM50" i="9"/>
  <c r="CA50" i="9"/>
  <c r="BJ66" i="9"/>
  <c r="BX66" i="9"/>
  <c r="BS66" i="9"/>
  <c r="CG66" i="9"/>
  <c r="BL50" i="9"/>
  <c r="BZ50" i="9"/>
  <c r="BQ52" i="9"/>
  <c r="CE52" i="9"/>
  <c r="BN50" i="9"/>
  <c r="CB50" i="9"/>
  <c r="BJ52" i="9"/>
  <c r="BX52" i="9"/>
  <c r="BN52" i="9"/>
  <c r="CB52" i="9"/>
  <c r="BS52" i="9"/>
  <c r="CG52" i="9"/>
  <c r="BP52" i="9"/>
  <c r="CD52" i="9"/>
  <c r="BL52" i="9"/>
  <c r="BZ52" i="9"/>
  <c r="BK66" i="9"/>
  <c r="BY66" i="9"/>
  <c r="BI52" i="9"/>
  <c r="BW52" i="9"/>
  <c r="BP66" i="9"/>
  <c r="CD66" i="9"/>
  <c r="AR68" i="9"/>
  <c r="AT48" i="9"/>
  <c r="BH48" i="9"/>
  <c r="BB48" i="9"/>
  <c r="BP48" i="9"/>
  <c r="AU48" i="9"/>
  <c r="BI48" i="9"/>
  <c r="BD48" i="9"/>
  <c r="BR48" i="9"/>
  <c r="BE48" i="9"/>
  <c r="BS48" i="9"/>
  <c r="AV48" i="9"/>
  <c r="BJ48" i="9"/>
  <c r="AZ48" i="9"/>
  <c r="BN48" i="9"/>
  <c r="AT50" i="9"/>
  <c r="BH50" i="9"/>
  <c r="AX48" i="9"/>
  <c r="BL48" i="9"/>
  <c r="AT52" i="9"/>
  <c r="BH52" i="9"/>
  <c r="AW48" i="9"/>
  <c r="BK48" i="9"/>
  <c r="BF68" i="9"/>
  <c r="AT66" i="9"/>
  <c r="BH66" i="9"/>
  <c r="BC48" i="9"/>
  <c r="BQ48" i="9"/>
  <c r="AY48" i="9"/>
  <c r="BM48" i="9"/>
  <c r="BA48" i="9"/>
  <c r="BO48" i="9"/>
  <c r="AP66" i="9"/>
  <c r="BD66" i="9"/>
  <c r="AJ66" i="9"/>
  <c r="AX66" i="9"/>
  <c r="AI66" i="9"/>
  <c r="AW66" i="9"/>
  <c r="AN66" i="9"/>
  <c r="BB66" i="9"/>
  <c r="AK66" i="9"/>
  <c r="AY66" i="9"/>
  <c r="AL66" i="9"/>
  <c r="AZ66" i="9"/>
  <c r="AG66" i="9"/>
  <c r="AU66" i="9"/>
  <c r="AM66" i="9"/>
  <c r="BA66" i="9"/>
  <c r="AO66" i="9"/>
  <c r="BC66" i="9"/>
  <c r="AH66" i="9"/>
  <c r="AV66" i="9"/>
  <c r="AQ66" i="9"/>
  <c r="BE66" i="9"/>
  <c r="AL50" i="9"/>
  <c r="AZ50" i="9"/>
  <c r="AP50" i="9"/>
  <c r="BD50" i="9"/>
  <c r="AH52" i="9"/>
  <c r="AV52" i="9"/>
  <c r="AI50" i="9"/>
  <c r="AW50" i="9"/>
  <c r="AP52" i="9"/>
  <c r="BD52" i="9"/>
  <c r="AK52" i="9"/>
  <c r="AY52" i="9"/>
  <c r="AH50" i="9"/>
  <c r="AV50" i="9"/>
  <c r="AM52" i="9"/>
  <c r="BA52" i="9"/>
  <c r="AQ50" i="9"/>
  <c r="BE50" i="9"/>
  <c r="AI52" i="9"/>
  <c r="AW52" i="9"/>
  <c r="AN50" i="9"/>
  <c r="BB50" i="9"/>
  <c r="AL52" i="9"/>
  <c r="AZ52" i="9"/>
  <c r="AQ52" i="9"/>
  <c r="BE52" i="9"/>
  <c r="AN52" i="9"/>
  <c r="BB52" i="9"/>
  <c r="AJ52" i="9"/>
  <c r="AX52" i="9"/>
  <c r="AG52" i="9"/>
  <c r="AU52" i="9"/>
  <c r="AM50" i="9"/>
  <c r="BA50" i="9"/>
  <c r="AG50" i="9"/>
  <c r="AU50" i="9"/>
  <c r="AO50" i="9"/>
  <c r="BC50" i="9"/>
  <c r="AK50" i="9"/>
  <c r="AY50" i="9"/>
  <c r="AJ50" i="9"/>
  <c r="AX50" i="9"/>
  <c r="AO52" i="9"/>
  <c r="BC52" i="9"/>
  <c r="AJ48" i="9"/>
  <c r="AF52" i="9"/>
  <c r="AI48" i="9"/>
  <c r="AF66" i="9"/>
  <c r="AO48" i="9"/>
  <c r="AK48" i="9"/>
  <c r="AM48" i="9"/>
  <c r="AF48" i="9"/>
  <c r="AD48" i="9"/>
  <c r="AN48" i="9"/>
  <c r="AG48" i="9"/>
  <c r="AP48" i="9"/>
  <c r="AQ48" i="9"/>
  <c r="AH48" i="9"/>
  <c r="AL48" i="9"/>
  <c r="AF50" i="9"/>
  <c r="G126" i="9"/>
  <c r="H126" i="9"/>
  <c r="G133" i="9"/>
  <c r="H133" i="9"/>
  <c r="FM100" i="9" l="1"/>
  <c r="C18" i="10" s="1"/>
  <c r="G134" i="9"/>
  <c r="BQ49" i="9"/>
  <c r="CB49" i="9"/>
  <c r="BP49" i="9"/>
  <c r="BX49" i="9"/>
  <c r="CO49" i="9"/>
  <c r="BO49" i="9"/>
  <c r="CE49" i="9"/>
  <c r="CL49" i="9"/>
  <c r="BL49" i="9"/>
  <c r="BJ49" i="9"/>
  <c r="AM49" i="9"/>
  <c r="CS49" i="9"/>
  <c r="CA49" i="9"/>
  <c r="BM49" i="9"/>
  <c r="CC49" i="9"/>
  <c r="AP49" i="9"/>
  <c r="AO49" i="9"/>
  <c r="AY49" i="9"/>
  <c r="BR49" i="9"/>
  <c r="BA49" i="9"/>
  <c r="AT49" i="9"/>
  <c r="CG49" i="9"/>
  <c r="AI49" i="9"/>
  <c r="AZ49" i="9"/>
  <c r="AV49" i="9"/>
  <c r="AX49" i="9"/>
  <c r="BK49" i="9"/>
  <c r="BY49" i="9"/>
  <c r="CN49" i="9"/>
  <c r="AN49" i="9"/>
  <c r="BE49" i="9"/>
  <c r="AW49" i="9"/>
  <c r="AF49" i="9"/>
  <c r="BH49" i="9"/>
  <c r="BB49" i="9"/>
  <c r="AJ49" i="9"/>
  <c r="AQ49" i="9"/>
  <c r="CU49" i="9"/>
  <c r="BV49" i="9"/>
  <c r="CP49" i="9"/>
  <c r="CR49" i="9"/>
  <c r="EY100" i="9"/>
  <c r="C17" i="10" s="1"/>
  <c r="EK55" i="9"/>
  <c r="GO100" i="9"/>
  <c r="C20" i="10" s="1"/>
  <c r="BN49" i="9"/>
  <c r="BD49" i="9"/>
  <c r="EK61" i="9"/>
  <c r="EK65" i="9"/>
  <c r="AD49" i="9"/>
  <c r="CF49" i="9"/>
  <c r="EK53" i="9"/>
  <c r="EK63" i="9"/>
  <c r="GA100" i="9"/>
  <c r="C19" i="10" s="1"/>
  <c r="EK57" i="9"/>
  <c r="EK59" i="9"/>
  <c r="AL65" i="9"/>
  <c r="CE65" i="9"/>
  <c r="BZ65" i="9"/>
  <c r="BL65" i="9"/>
  <c r="BQ65" i="9"/>
  <c r="AR54" i="9"/>
  <c r="AU65" i="9"/>
  <c r="CG65" i="9"/>
  <c r="CF65" i="9"/>
  <c r="AH65" i="9"/>
  <c r="AQ65" i="9"/>
  <c r="CP65" i="9"/>
  <c r="CK65" i="9"/>
  <c r="BR65" i="9"/>
  <c r="BE65" i="9"/>
  <c r="AM65" i="9"/>
  <c r="AT65" i="9"/>
  <c r="CC65" i="9"/>
  <c r="AY65" i="9"/>
  <c r="BH65" i="9"/>
  <c r="CN65" i="9"/>
  <c r="AJ65" i="9"/>
  <c r="BT54" i="9"/>
  <c r="CH54" i="9"/>
  <c r="BF54" i="9"/>
  <c r="AO65" i="9"/>
  <c r="AK65" i="9"/>
  <c r="BC65" i="9"/>
  <c r="CL53" i="9"/>
  <c r="BJ53" i="9"/>
  <c r="AV53" i="9"/>
  <c r="BX53" i="9"/>
  <c r="AH53" i="9"/>
  <c r="AJ55" i="9"/>
  <c r="BL55" i="9"/>
  <c r="AX55" i="9"/>
  <c r="CN55" i="9"/>
  <c r="BZ55" i="9"/>
  <c r="CK53" i="9"/>
  <c r="BI53" i="9"/>
  <c r="AU53" i="9"/>
  <c r="BW53" i="9"/>
  <c r="AG53" i="9"/>
  <c r="CF53" i="9"/>
  <c r="BR53" i="9"/>
  <c r="BD53" i="9"/>
  <c r="CT53" i="9"/>
  <c r="AP53" i="9"/>
  <c r="AU55" i="9"/>
  <c r="BW55" i="9"/>
  <c r="CK55" i="9"/>
  <c r="BI55" i="9"/>
  <c r="AG55" i="9"/>
  <c r="AO53" i="9"/>
  <c r="CS53" i="9"/>
  <c r="CE53" i="9"/>
  <c r="BQ53" i="9"/>
  <c r="BC53" i="9"/>
  <c r="AI65" i="9"/>
  <c r="AD65" i="9"/>
  <c r="AV65" i="9"/>
  <c r="CL65" i="9"/>
  <c r="AM53" i="9"/>
  <c r="BA53" i="9"/>
  <c r="CC53" i="9"/>
  <c r="CQ53" i="9"/>
  <c r="BO53" i="9"/>
  <c r="BC55" i="9"/>
  <c r="BQ55" i="9"/>
  <c r="CS55" i="9"/>
  <c r="AO55" i="9"/>
  <c r="CE55" i="9"/>
  <c r="AM55" i="9"/>
  <c r="CC55" i="9"/>
  <c r="BO55" i="9"/>
  <c r="CQ55" i="9"/>
  <c r="BA55" i="9"/>
  <c r="AF53" i="9"/>
  <c r="BH53" i="9"/>
  <c r="AT53" i="9"/>
  <c r="CJ53" i="9"/>
  <c r="BV53" i="9"/>
  <c r="AD53" i="9"/>
  <c r="AL55" i="9"/>
  <c r="AZ55" i="9"/>
  <c r="CB55" i="9"/>
  <c r="CP55" i="9"/>
  <c r="BN55" i="9"/>
  <c r="AD55" i="9"/>
  <c r="BV55" i="9"/>
  <c r="AF55" i="9"/>
  <c r="AT55" i="9"/>
  <c r="BH55" i="9"/>
  <c r="CJ55" i="9"/>
  <c r="AP65" i="9"/>
  <c r="BB65" i="9"/>
  <c r="CD65" i="9"/>
  <c r="BP65" i="9"/>
  <c r="BY65" i="9"/>
  <c r="CB65" i="9"/>
  <c r="CU65" i="9"/>
  <c r="BJ65" i="9"/>
  <c r="CT65" i="9"/>
  <c r="AW65" i="9"/>
  <c r="CD53" i="9"/>
  <c r="CR53" i="9"/>
  <c r="BP53" i="9"/>
  <c r="AN53" i="9"/>
  <c r="BB53" i="9"/>
  <c r="BN53" i="9"/>
  <c r="CB53" i="9"/>
  <c r="AZ53" i="9"/>
  <c r="CP53" i="9"/>
  <c r="AL53" i="9"/>
  <c r="BB55" i="9"/>
  <c r="CR55" i="9"/>
  <c r="BP55" i="9"/>
  <c r="CD55" i="9"/>
  <c r="AN55" i="9"/>
  <c r="CO53" i="9"/>
  <c r="CA53" i="9"/>
  <c r="AK53" i="9"/>
  <c r="AY53" i="9"/>
  <c r="BM53" i="9"/>
  <c r="BY53" i="9"/>
  <c r="AW53" i="9"/>
  <c r="BK53" i="9"/>
  <c r="CM53" i="9"/>
  <c r="AI53" i="9"/>
  <c r="AY55" i="9"/>
  <c r="CO55" i="9"/>
  <c r="CA55" i="9"/>
  <c r="AK55" i="9"/>
  <c r="BM55" i="9"/>
  <c r="BO65" i="9"/>
  <c r="CQ65" i="9"/>
  <c r="AG65" i="9"/>
  <c r="AF65" i="9"/>
  <c r="AN65" i="9"/>
  <c r="AZ65" i="9"/>
  <c r="BM65" i="9"/>
  <c r="CO65" i="9"/>
  <c r="CM65" i="9"/>
  <c r="CJ65" i="9"/>
  <c r="BI65" i="9"/>
  <c r="BK55" i="9"/>
  <c r="AW55" i="9"/>
  <c r="BY55" i="9"/>
  <c r="CM55" i="9"/>
  <c r="AI55" i="9"/>
  <c r="AQ53" i="9"/>
  <c r="CG53" i="9"/>
  <c r="BS53" i="9"/>
  <c r="BE53" i="9"/>
  <c r="CU53" i="9"/>
  <c r="BX55" i="9"/>
  <c r="BJ55" i="9"/>
  <c r="AV55" i="9"/>
  <c r="CL55" i="9"/>
  <c r="AH55" i="9"/>
  <c r="CU55" i="9"/>
  <c r="AQ55" i="9"/>
  <c r="CG55" i="9"/>
  <c r="BS55" i="9"/>
  <c r="BE55" i="9"/>
  <c r="AJ53" i="9"/>
  <c r="CN53" i="9"/>
  <c r="BL53" i="9"/>
  <c r="AX53" i="9"/>
  <c r="BZ53" i="9"/>
  <c r="BD55" i="9"/>
  <c r="BR55" i="9"/>
  <c r="CT55" i="9"/>
  <c r="CF55" i="9"/>
  <c r="AP55" i="9"/>
  <c r="BT64" i="9"/>
  <c r="AR58" i="9"/>
  <c r="BT58" i="9"/>
  <c r="AR60" i="9"/>
  <c r="BF58" i="9"/>
  <c r="BF56" i="9"/>
  <c r="CV64" i="9"/>
  <c r="AR64" i="9"/>
  <c r="BF60" i="9"/>
  <c r="AR62" i="9"/>
  <c r="BT62" i="9"/>
  <c r="CH64" i="9"/>
  <c r="CH56" i="9"/>
  <c r="BT56" i="9"/>
  <c r="AR56" i="9"/>
  <c r="BF64" i="9"/>
  <c r="BF62" i="9"/>
  <c r="CH58" i="9"/>
  <c r="BT60" i="9"/>
  <c r="CH62" i="9"/>
  <c r="CH60" i="9"/>
  <c r="Y98" i="9"/>
  <c r="E63" i="19"/>
  <c r="G62" i="19"/>
  <c r="AB98" i="9"/>
  <c r="F62" i="19"/>
  <c r="I62" i="19"/>
  <c r="M62" i="19"/>
  <c r="N63" i="19"/>
  <c r="J63" i="19"/>
  <c r="K63" i="19"/>
  <c r="G63" i="19"/>
  <c r="F63" i="19"/>
  <c r="H63" i="19"/>
  <c r="P63" i="19"/>
  <c r="O63" i="19"/>
  <c r="M63" i="19"/>
  <c r="O62" i="19"/>
  <c r="L62" i="19"/>
  <c r="H62" i="19"/>
  <c r="K62" i="19"/>
  <c r="I63" i="19"/>
  <c r="P62" i="19"/>
  <c r="J62" i="19"/>
  <c r="N62" i="19"/>
  <c r="U98" i="9"/>
  <c r="E62" i="19"/>
  <c r="L63" i="19"/>
  <c r="W98" i="9"/>
  <c r="X98" i="9"/>
  <c r="AA98" i="9"/>
  <c r="Z98" i="9"/>
  <c r="BT67" i="9"/>
  <c r="AR67" i="9"/>
  <c r="BO51" i="9"/>
  <c r="BA51" i="9"/>
  <c r="AM51" i="9"/>
  <c r="CC51" i="9"/>
  <c r="CQ51" i="9"/>
  <c r="BV51" i="9"/>
  <c r="BH51" i="9"/>
  <c r="AF51" i="9"/>
  <c r="AT51" i="9"/>
  <c r="CJ51" i="9"/>
  <c r="AD51" i="9"/>
  <c r="CQ57" i="9"/>
  <c r="BA57" i="9"/>
  <c r="CC57" i="9"/>
  <c r="BO57" i="9"/>
  <c r="AM57" i="9"/>
  <c r="AV61" i="9"/>
  <c r="CL61" i="9"/>
  <c r="BX61" i="9"/>
  <c r="AH61" i="9"/>
  <c r="BJ61" i="9"/>
  <c r="BY61" i="9"/>
  <c r="BK61" i="9"/>
  <c r="AW61" i="9"/>
  <c r="CM61" i="9"/>
  <c r="AI61" i="9"/>
  <c r="CF57" i="9"/>
  <c r="AP57" i="9"/>
  <c r="BD57" i="9"/>
  <c r="CT57" i="9"/>
  <c r="BR57" i="9"/>
  <c r="BK57" i="9"/>
  <c r="CM57" i="9"/>
  <c r="BY57" i="9"/>
  <c r="AI57" i="9"/>
  <c r="AW57" i="9"/>
  <c r="AL57" i="9"/>
  <c r="BN57" i="9"/>
  <c r="CB57" i="9"/>
  <c r="AZ57" i="9"/>
  <c r="CP57" i="9"/>
  <c r="BW57" i="9"/>
  <c r="AU57" i="9"/>
  <c r="AG57" i="9"/>
  <c r="CK57" i="9"/>
  <c r="BI57" i="9"/>
  <c r="BM59" i="9"/>
  <c r="AK59" i="9"/>
  <c r="CO59" i="9"/>
  <c r="CA59" i="9"/>
  <c r="AY59" i="9"/>
  <c r="BQ61" i="9"/>
  <c r="CS61" i="9"/>
  <c r="CE61" i="9"/>
  <c r="AO61" i="9"/>
  <c r="BC61" i="9"/>
  <c r="BZ51" i="9"/>
  <c r="AX51" i="9"/>
  <c r="AJ51" i="9"/>
  <c r="CN51" i="9"/>
  <c r="BL51" i="9"/>
  <c r="CJ59" i="9"/>
  <c r="AT59" i="9"/>
  <c r="BV59" i="9"/>
  <c r="BH59" i="9"/>
  <c r="AF59" i="9"/>
  <c r="AD59" i="9"/>
  <c r="AX61" i="9"/>
  <c r="BL61" i="9"/>
  <c r="CN61" i="9"/>
  <c r="BZ61" i="9"/>
  <c r="AJ61" i="9"/>
  <c r="BB63" i="9"/>
  <c r="BP63" i="9"/>
  <c r="AN63" i="9"/>
  <c r="CR63" i="9"/>
  <c r="CD63" i="9"/>
  <c r="BF67" i="9"/>
  <c r="R98" i="9"/>
  <c r="BJ51" i="9"/>
  <c r="AH51" i="9"/>
  <c r="BX51" i="9"/>
  <c r="AV51" i="9"/>
  <c r="CL51" i="9"/>
  <c r="AU51" i="9"/>
  <c r="AG51" i="9"/>
  <c r="CK51" i="9"/>
  <c r="BW51" i="9"/>
  <c r="BI51" i="9"/>
  <c r="CS51" i="9"/>
  <c r="AO51" i="9"/>
  <c r="CE51" i="9"/>
  <c r="BQ51" i="9"/>
  <c r="BC51" i="9"/>
  <c r="BO61" i="9"/>
  <c r="AM61" i="9"/>
  <c r="BA61" i="9"/>
  <c r="CC61" i="9"/>
  <c r="CQ61" i="9"/>
  <c r="CT63" i="9"/>
  <c r="BD63" i="9"/>
  <c r="BR63" i="9"/>
  <c r="CF63" i="9"/>
  <c r="AP63" i="9"/>
  <c r="AI63" i="9"/>
  <c r="BY63" i="9"/>
  <c r="AW63" i="9"/>
  <c r="BK63" i="9"/>
  <c r="CM63" i="9"/>
  <c r="BJ59" i="9"/>
  <c r="AV59" i="9"/>
  <c r="AH59" i="9"/>
  <c r="CL59" i="9"/>
  <c r="BX59" i="9"/>
  <c r="AI59" i="9"/>
  <c r="CM59" i="9"/>
  <c r="BY59" i="9"/>
  <c r="AW59" i="9"/>
  <c r="BK59" i="9"/>
  <c r="BN59" i="9"/>
  <c r="AZ59" i="9"/>
  <c r="CP59" i="9"/>
  <c r="AL59" i="9"/>
  <c r="CB59" i="9"/>
  <c r="AK57" i="9"/>
  <c r="CO57" i="9"/>
  <c r="BM57" i="9"/>
  <c r="CA57" i="9"/>
  <c r="AY57" i="9"/>
  <c r="AO59" i="9"/>
  <c r="BQ59" i="9"/>
  <c r="CS59" i="9"/>
  <c r="CE59" i="9"/>
  <c r="BC59" i="9"/>
  <c r="AG63" i="9"/>
  <c r="BI63" i="9"/>
  <c r="CK63" i="9"/>
  <c r="BW63" i="9"/>
  <c r="AU63" i="9"/>
  <c r="CJ57" i="9"/>
  <c r="BV57" i="9"/>
  <c r="AD57" i="9"/>
  <c r="BH57" i="9"/>
  <c r="AT57" i="9"/>
  <c r="AF57" i="9"/>
  <c r="CN59" i="9"/>
  <c r="BZ59" i="9"/>
  <c r="BL59" i="9"/>
  <c r="AJ59" i="9"/>
  <c r="AX59" i="9"/>
  <c r="BB61" i="9"/>
  <c r="CR61" i="9"/>
  <c r="AN61" i="9"/>
  <c r="CD61" i="9"/>
  <c r="BP61" i="9"/>
  <c r="CH67" i="9"/>
  <c r="AY51" i="9"/>
  <c r="CO51" i="9"/>
  <c r="CA51" i="9"/>
  <c r="AK51" i="9"/>
  <c r="BM51" i="9"/>
  <c r="CM51" i="9"/>
  <c r="AI51" i="9"/>
  <c r="BK51" i="9"/>
  <c r="BY51" i="9"/>
  <c r="AW51" i="9"/>
  <c r="CB51" i="9"/>
  <c r="AZ51" i="9"/>
  <c r="CP51" i="9"/>
  <c r="AL51" i="9"/>
  <c r="BN51" i="9"/>
  <c r="CL57" i="9"/>
  <c r="BX57" i="9"/>
  <c r="AH57" i="9"/>
  <c r="BJ57" i="9"/>
  <c r="AV57" i="9"/>
  <c r="AQ57" i="9"/>
  <c r="BE57" i="9"/>
  <c r="CU57" i="9"/>
  <c r="CG57" i="9"/>
  <c r="BS57" i="9"/>
  <c r="CQ59" i="9"/>
  <c r="BA59" i="9"/>
  <c r="BO59" i="9"/>
  <c r="CC59" i="9"/>
  <c r="AM59" i="9"/>
  <c r="BD61" i="9"/>
  <c r="AP61" i="9"/>
  <c r="CF61" i="9"/>
  <c r="BR61" i="9"/>
  <c r="CT61" i="9"/>
  <c r="BS61" i="9"/>
  <c r="BE61" i="9"/>
  <c r="CG61" i="9"/>
  <c r="AQ61" i="9"/>
  <c r="CU61" i="9"/>
  <c r="CB61" i="9"/>
  <c r="AL61" i="9"/>
  <c r="AZ61" i="9"/>
  <c r="CP61" i="9"/>
  <c r="BN61" i="9"/>
  <c r="AO57" i="9"/>
  <c r="BC57" i="9"/>
  <c r="BQ57" i="9"/>
  <c r="CE57" i="9"/>
  <c r="CS57" i="9"/>
  <c r="AG61" i="9"/>
  <c r="BI61" i="9"/>
  <c r="BW61" i="9"/>
  <c r="AU61" i="9"/>
  <c r="CK61" i="9"/>
  <c r="AK63" i="9"/>
  <c r="BM63" i="9"/>
  <c r="CA63" i="9"/>
  <c r="AY63" i="9"/>
  <c r="CO63" i="9"/>
  <c r="AJ57" i="9"/>
  <c r="CN57" i="9"/>
  <c r="BZ57" i="9"/>
  <c r="BL57" i="9"/>
  <c r="AX57" i="9"/>
  <c r="AN59" i="9"/>
  <c r="CR59" i="9"/>
  <c r="CD59" i="9"/>
  <c r="BP59" i="9"/>
  <c r="BB59" i="9"/>
  <c r="AF63" i="9"/>
  <c r="AT63" i="9"/>
  <c r="CJ63" i="9"/>
  <c r="BV63" i="9"/>
  <c r="BH63" i="9"/>
  <c r="AD63" i="9"/>
  <c r="T98" i="9"/>
  <c r="CV67" i="9"/>
  <c r="V98" i="9"/>
  <c r="AC98" i="9"/>
  <c r="S98" i="9"/>
  <c r="CG51" i="9"/>
  <c r="BE51" i="9"/>
  <c r="BS51" i="9"/>
  <c r="AQ51" i="9"/>
  <c r="CU51" i="9"/>
  <c r="CT51" i="9"/>
  <c r="BR51" i="9"/>
  <c r="CF51" i="9"/>
  <c r="AP51" i="9"/>
  <c r="BD51" i="9"/>
  <c r="BP51" i="9"/>
  <c r="AN51" i="9"/>
  <c r="BB51" i="9"/>
  <c r="CR51" i="9"/>
  <c r="CD51" i="9"/>
  <c r="CT59" i="9"/>
  <c r="AP59" i="9"/>
  <c r="CF59" i="9"/>
  <c r="BD59" i="9"/>
  <c r="BR59" i="9"/>
  <c r="AQ59" i="9"/>
  <c r="CG59" i="9"/>
  <c r="BE59" i="9"/>
  <c r="CU59" i="9"/>
  <c r="BS59" i="9"/>
  <c r="BO63" i="9"/>
  <c r="CC63" i="9"/>
  <c r="AM63" i="9"/>
  <c r="CQ63" i="9"/>
  <c r="BA63" i="9"/>
  <c r="CL63" i="9"/>
  <c r="BX63" i="9"/>
  <c r="AV63" i="9"/>
  <c r="BJ63" i="9"/>
  <c r="AH63" i="9"/>
  <c r="BS63" i="9"/>
  <c r="AQ63" i="9"/>
  <c r="CU63" i="9"/>
  <c r="CG63" i="9"/>
  <c r="BE63" i="9"/>
  <c r="BN63" i="9"/>
  <c r="AL63" i="9"/>
  <c r="CB63" i="9"/>
  <c r="CP63" i="9"/>
  <c r="AZ63" i="9"/>
  <c r="AG59" i="9"/>
  <c r="BI59" i="9"/>
  <c r="AU59" i="9"/>
  <c r="CK59" i="9"/>
  <c r="BW59" i="9"/>
  <c r="AK61" i="9"/>
  <c r="BM61" i="9"/>
  <c r="AY61" i="9"/>
  <c r="CO61" i="9"/>
  <c r="CA61" i="9"/>
  <c r="AO63" i="9"/>
  <c r="BQ63" i="9"/>
  <c r="BC63" i="9"/>
  <c r="CS63" i="9"/>
  <c r="CE63" i="9"/>
  <c r="AN57" i="9"/>
  <c r="CR57" i="9"/>
  <c r="BP57" i="9"/>
  <c r="BB57" i="9"/>
  <c r="CD57" i="9"/>
  <c r="AF61" i="9"/>
  <c r="AT61" i="9"/>
  <c r="BV61" i="9"/>
  <c r="BH61" i="9"/>
  <c r="AD61" i="9"/>
  <c r="CJ61" i="9"/>
  <c r="AJ63" i="9"/>
  <c r="AX63" i="9"/>
  <c r="BZ63" i="9"/>
  <c r="BL63" i="9"/>
  <c r="CN63" i="9"/>
  <c r="CV48" i="9"/>
  <c r="CH48" i="9"/>
  <c r="CH66" i="9"/>
  <c r="CH52" i="9"/>
  <c r="CH50" i="9"/>
  <c r="BT50" i="9"/>
  <c r="BT66" i="9"/>
  <c r="BT52" i="9"/>
  <c r="BF48" i="9"/>
  <c r="BT48" i="9"/>
  <c r="BF52" i="9"/>
  <c r="BF66" i="9"/>
  <c r="AR66" i="9"/>
  <c r="AR50" i="9"/>
  <c r="AR52" i="9"/>
  <c r="BF50" i="9"/>
  <c r="AR48" i="9"/>
  <c r="AG98" i="9" l="1"/>
  <c r="AP98" i="9"/>
  <c r="AI98" i="9"/>
  <c r="AM98" i="9"/>
  <c r="AH98" i="9"/>
  <c r="AJ98" i="9"/>
  <c r="AL98" i="9"/>
  <c r="AQ98" i="9"/>
  <c r="AF98" i="9"/>
  <c r="AN98" i="9"/>
  <c r="AK98" i="9"/>
  <c r="AO98" i="9"/>
  <c r="AR99" i="9"/>
  <c r="B23" i="10" s="1"/>
  <c r="AR49" i="9"/>
  <c r="BF49" i="9"/>
  <c r="CH49" i="9"/>
  <c r="CV49" i="9"/>
  <c r="BT49" i="9"/>
  <c r="BF99" i="9"/>
  <c r="B10" i="10" s="1"/>
  <c r="CV99" i="9"/>
  <c r="B13" i="10" s="1"/>
  <c r="BT99" i="9"/>
  <c r="B11" i="10" s="1"/>
  <c r="CH99" i="9"/>
  <c r="B12" i="10" s="1"/>
  <c r="K61" i="19"/>
  <c r="H61" i="19"/>
  <c r="H64" i="19" s="1"/>
  <c r="L61" i="19"/>
  <c r="L64" i="19" s="1"/>
  <c r="F61" i="19"/>
  <c r="F64" i="19" s="1"/>
  <c r="N61" i="19"/>
  <c r="N64" i="19" s="1"/>
  <c r="G61" i="19"/>
  <c r="G64" i="19" s="1"/>
  <c r="J61" i="19"/>
  <c r="J64" i="19" s="1"/>
  <c r="O61" i="19"/>
  <c r="O64" i="19" s="1"/>
  <c r="BF65" i="9"/>
  <c r="AR65" i="9"/>
  <c r="BT65" i="9"/>
  <c r="CV65" i="9"/>
  <c r="CH65" i="9"/>
  <c r="BF55" i="9"/>
  <c r="BF53" i="9"/>
  <c r="AR55" i="9"/>
  <c r="BT53" i="9"/>
  <c r="CV55" i="9"/>
  <c r="CH55" i="9"/>
  <c r="CH53" i="9"/>
  <c r="AR53" i="9"/>
  <c r="BT55" i="9"/>
  <c r="CV53" i="9"/>
  <c r="H67" i="19"/>
  <c r="O67" i="19"/>
  <c r="F68" i="19"/>
  <c r="O68" i="19"/>
  <c r="E67" i="19"/>
  <c r="I67" i="19"/>
  <c r="M68" i="19"/>
  <c r="BM98" i="9"/>
  <c r="W100" i="9" s="1"/>
  <c r="W105" i="9" s="1"/>
  <c r="N67" i="19"/>
  <c r="I68" i="19"/>
  <c r="L67" i="19"/>
  <c r="P68" i="19"/>
  <c r="J67" i="19"/>
  <c r="K68" i="19"/>
  <c r="G68" i="19"/>
  <c r="CM98" i="9"/>
  <c r="U102" i="9" s="1"/>
  <c r="U107" i="9" s="1"/>
  <c r="E68" i="19"/>
  <c r="M67" i="19"/>
  <c r="H68" i="19"/>
  <c r="F67" i="19"/>
  <c r="P67" i="19"/>
  <c r="J68" i="19"/>
  <c r="G67" i="19"/>
  <c r="L68" i="19"/>
  <c r="K67" i="19"/>
  <c r="M61" i="19"/>
  <c r="M64" i="19" s="1"/>
  <c r="N68" i="19"/>
  <c r="Q62" i="19"/>
  <c r="B5" i="10" s="1"/>
  <c r="B9" i="10" s="1"/>
  <c r="BR98" i="9"/>
  <c r="AB100" i="9" s="1"/>
  <c r="AB105" i="9" s="1"/>
  <c r="K64" i="19"/>
  <c r="CD98" i="9"/>
  <c r="Z101" i="9" s="1"/>
  <c r="Z106" i="9" s="1"/>
  <c r="CK98" i="9"/>
  <c r="S102" i="9" s="1"/>
  <c r="S107" i="9" s="1"/>
  <c r="Q63" i="19"/>
  <c r="C5" i="10" s="1"/>
  <c r="C9" i="10" s="1"/>
  <c r="CS98" i="9"/>
  <c r="AA102" i="9" s="1"/>
  <c r="AA107" i="9" s="1"/>
  <c r="BL98" i="9"/>
  <c r="V100" i="9" s="1"/>
  <c r="V105" i="9" s="1"/>
  <c r="CL98" i="9"/>
  <c r="T102" i="9" s="1"/>
  <c r="T107" i="9" s="1"/>
  <c r="BO98" i="9"/>
  <c r="Y100" i="9" s="1"/>
  <c r="Y105" i="9" s="1"/>
  <c r="AY98" i="9"/>
  <c r="W99" i="9" s="1"/>
  <c r="W104" i="9" s="1"/>
  <c r="AU98" i="9"/>
  <c r="S99" i="9" s="1"/>
  <c r="S104" i="9" s="1"/>
  <c r="CB98" i="9"/>
  <c r="X101" i="9" s="1"/>
  <c r="X106" i="9" s="1"/>
  <c r="BQ98" i="9"/>
  <c r="AA100" i="9" s="1"/>
  <c r="AA105" i="9" s="1"/>
  <c r="CP98" i="9"/>
  <c r="X102" i="9" s="1"/>
  <c r="X107" i="9" s="1"/>
  <c r="AZ98" i="9"/>
  <c r="X99" i="9" s="1"/>
  <c r="X104" i="9" s="1"/>
  <c r="BK98" i="9"/>
  <c r="U100" i="9" s="1"/>
  <c r="U105" i="9" s="1"/>
  <c r="CN98" i="9"/>
  <c r="V102" i="9" s="1"/>
  <c r="V107" i="9" s="1"/>
  <c r="CO98" i="9"/>
  <c r="W102" i="9" s="1"/>
  <c r="W107" i="9" s="1"/>
  <c r="AW98" i="9"/>
  <c r="U99" i="9" s="1"/>
  <c r="U104" i="9" s="1"/>
  <c r="AX98" i="9"/>
  <c r="V99" i="9" s="1"/>
  <c r="V104" i="9" s="1"/>
  <c r="BJ98" i="9"/>
  <c r="T100" i="9" s="1"/>
  <c r="T105" i="9" s="1"/>
  <c r="BN98" i="9"/>
  <c r="X100" i="9" s="1"/>
  <c r="X105" i="9" s="1"/>
  <c r="CA98" i="9"/>
  <c r="W101" i="9" s="1"/>
  <c r="W106" i="9" s="1"/>
  <c r="CE98" i="9"/>
  <c r="AA101" i="9" s="1"/>
  <c r="AA106" i="9" s="1"/>
  <c r="E61" i="19"/>
  <c r="E64" i="19" s="1"/>
  <c r="BC98" i="9"/>
  <c r="AA99" i="9" s="1"/>
  <c r="AA104" i="9" s="1"/>
  <c r="BW98" i="9"/>
  <c r="S101" i="9" s="1"/>
  <c r="S106" i="9" s="1"/>
  <c r="CR98" i="9"/>
  <c r="Z102" i="9" s="1"/>
  <c r="Z107" i="9" s="1"/>
  <c r="BD98" i="9"/>
  <c r="AB99" i="9" s="1"/>
  <c r="AB104" i="9" s="1"/>
  <c r="CT98" i="9"/>
  <c r="AB102" i="9" s="1"/>
  <c r="AB107" i="9" s="1"/>
  <c r="BE98" i="9"/>
  <c r="AC99" i="9" s="1"/>
  <c r="AC104" i="9" s="1"/>
  <c r="BF63" i="9"/>
  <c r="BX98" i="9"/>
  <c r="T101" i="9" s="1"/>
  <c r="T106" i="9" s="1"/>
  <c r="BI98" i="9"/>
  <c r="S100" i="9" s="1"/>
  <c r="S105" i="9" s="1"/>
  <c r="BA98" i="9"/>
  <c r="Y99" i="9" s="1"/>
  <c r="Y104" i="9" s="1"/>
  <c r="CV61" i="9"/>
  <c r="BF61" i="9"/>
  <c r="CG98" i="9"/>
  <c r="AC101" i="9" s="1"/>
  <c r="AC106" i="9" s="1"/>
  <c r="BP98" i="9"/>
  <c r="Z100" i="9" s="1"/>
  <c r="Z105" i="9" s="1"/>
  <c r="BS98" i="9"/>
  <c r="AC100" i="9" s="1"/>
  <c r="AC105" i="9" s="1"/>
  <c r="BB98" i="9"/>
  <c r="Z99" i="9" s="1"/>
  <c r="Z104" i="9" s="1"/>
  <c r="CQ98" i="9"/>
  <c r="Y102" i="9" s="1"/>
  <c r="Y107" i="9" s="1"/>
  <c r="AV98" i="9"/>
  <c r="T99" i="9" s="1"/>
  <c r="T104" i="9" s="1"/>
  <c r="AT98" i="9"/>
  <c r="CF98" i="9"/>
  <c r="AB101" i="9" s="1"/>
  <c r="AB106" i="9" s="1"/>
  <c r="AD98" i="9"/>
  <c r="CU98" i="9"/>
  <c r="AC102" i="9" s="1"/>
  <c r="AC107" i="9" s="1"/>
  <c r="BZ98" i="9"/>
  <c r="V101" i="9" s="1"/>
  <c r="V106" i="9" s="1"/>
  <c r="BY98" i="9"/>
  <c r="U101" i="9" s="1"/>
  <c r="U106" i="9" s="1"/>
  <c r="CC98" i="9"/>
  <c r="Y101" i="9" s="1"/>
  <c r="Y106" i="9" s="1"/>
  <c r="BT57" i="9"/>
  <c r="BT51" i="9"/>
  <c r="BT63" i="9"/>
  <c r="CV59" i="9"/>
  <c r="CV51" i="9"/>
  <c r="CH51" i="9"/>
  <c r="CJ98" i="9"/>
  <c r="BT61" i="9"/>
  <c r="CH63" i="9"/>
  <c r="AR57" i="9"/>
  <c r="CH57" i="9"/>
  <c r="BV98" i="9"/>
  <c r="BT59" i="9"/>
  <c r="BF51" i="9"/>
  <c r="BF59" i="9"/>
  <c r="AR63" i="9"/>
  <c r="P61" i="19"/>
  <c r="AR59" i="9"/>
  <c r="BH98" i="9"/>
  <c r="R100" i="9" s="1"/>
  <c r="R105" i="9" s="1"/>
  <c r="CH61" i="9"/>
  <c r="I61" i="19"/>
  <c r="CV63" i="9"/>
  <c r="BF57" i="9"/>
  <c r="CV57" i="9"/>
  <c r="CH59" i="9"/>
  <c r="AR61" i="9"/>
  <c r="AR51" i="9"/>
  <c r="AR98" i="9" l="1"/>
  <c r="AR100" i="9"/>
  <c r="C23" i="10" s="1"/>
  <c r="D23" i="10" s="1"/>
  <c r="B22" i="10"/>
  <c r="CV100" i="9"/>
  <c r="C13" i="10" s="1"/>
  <c r="CH98" i="9"/>
  <c r="D12" i="10" s="1"/>
  <c r="CV98" i="9"/>
  <c r="D13" i="10" s="1"/>
  <c r="BF100" i="9"/>
  <c r="C10" i="10" s="1"/>
  <c r="CH100" i="9"/>
  <c r="C12" i="10" s="1"/>
  <c r="BT100" i="9"/>
  <c r="C11" i="10" s="1"/>
  <c r="R99" i="9"/>
  <c r="R104" i="9" s="1"/>
  <c r="BF98" i="9"/>
  <c r="Q61" i="19"/>
  <c r="N66" i="19"/>
  <c r="N69" i="19" s="1"/>
  <c r="E66" i="19"/>
  <c r="E72" i="19" s="1"/>
  <c r="E58" i="19" s="1"/>
  <c r="H66" i="19"/>
  <c r="H72" i="19" s="1"/>
  <c r="H58" i="19" s="1"/>
  <c r="F66" i="19"/>
  <c r="F72" i="19" s="1"/>
  <c r="F58" i="19" s="1"/>
  <c r="L66" i="19"/>
  <c r="L71" i="19" s="1"/>
  <c r="P66" i="19"/>
  <c r="P69" i="19" s="1"/>
  <c r="G66" i="19"/>
  <c r="G72" i="19" s="1"/>
  <c r="G58" i="19" s="1"/>
  <c r="J66" i="19"/>
  <c r="J69" i="19" s="1"/>
  <c r="M66" i="19"/>
  <c r="M69" i="19" s="1"/>
  <c r="I66" i="19"/>
  <c r="I71" i="19" s="1"/>
  <c r="Q67" i="19"/>
  <c r="Q68" i="19"/>
  <c r="P64" i="19"/>
  <c r="BT98" i="9"/>
  <c r="I64" i="19"/>
  <c r="O66" i="19"/>
  <c r="K66" i="19"/>
  <c r="E76" i="19" l="1"/>
  <c r="F73" i="19"/>
  <c r="H73" i="19"/>
  <c r="G73" i="19"/>
  <c r="C22" i="10"/>
  <c r="D22" i="10" s="1"/>
  <c r="N71" i="19"/>
  <c r="N72" i="19"/>
  <c r="N58" i="19" s="1"/>
  <c r="F71" i="19"/>
  <c r="AD99" i="9"/>
  <c r="AD104" i="9" s="1"/>
  <c r="D10" i="10"/>
  <c r="AD100" i="9"/>
  <c r="AD105" i="9" s="1"/>
  <c r="D11" i="10"/>
  <c r="Q64" i="19"/>
  <c r="D5" i="10"/>
  <c r="D9" i="10" s="1"/>
  <c r="E9" i="10" s="1"/>
  <c r="P71" i="19"/>
  <c r="E71" i="19"/>
  <c r="J71" i="19"/>
  <c r="J72" i="19"/>
  <c r="J58" i="19" s="1"/>
  <c r="E73" i="19"/>
  <c r="L72" i="19"/>
  <c r="L58" i="19" s="1"/>
  <c r="M72" i="19"/>
  <c r="M58" i="19" s="1"/>
  <c r="L69" i="19"/>
  <c r="G69" i="19"/>
  <c r="F69" i="19"/>
  <c r="P72" i="19"/>
  <c r="P58" i="19" s="1"/>
  <c r="E69" i="19"/>
  <c r="H69" i="19"/>
  <c r="G71" i="19"/>
  <c r="H71" i="19"/>
  <c r="M71" i="19"/>
  <c r="Q66" i="19"/>
  <c r="Q72" i="19" s="1"/>
  <c r="O69" i="19"/>
  <c r="O72" i="19"/>
  <c r="O58" i="19" s="1"/>
  <c r="O71" i="19"/>
  <c r="K69" i="19"/>
  <c r="K72" i="19"/>
  <c r="K58" i="19" s="1"/>
  <c r="K71" i="19"/>
  <c r="I69" i="19"/>
  <c r="I72" i="19"/>
  <c r="I58" i="19" s="1"/>
  <c r="AD102" i="9"/>
  <c r="AD107" i="9" s="1"/>
  <c r="R102" i="9"/>
  <c r="R107" i="9" s="1"/>
  <c r="AD101" i="9"/>
  <c r="AD106" i="9" s="1"/>
  <c r="R101" i="9"/>
  <c r="R106" i="9" s="1"/>
  <c r="Q58" i="19" l="1"/>
  <c r="E10" i="10"/>
  <c r="E22" i="10"/>
  <c r="E23" i="10"/>
  <c r="E11" i="10"/>
  <c r="E13" i="10"/>
  <c r="E12" i="10"/>
  <c r="P73" i="19"/>
  <c r="L73" i="19"/>
  <c r="J73" i="19"/>
  <c r="M73" i="19"/>
  <c r="N73" i="19"/>
  <c r="Q73" i="19"/>
  <c r="Q69" i="19"/>
  <c r="Q71" i="19"/>
  <c r="I73" i="19"/>
  <c r="K73" i="19"/>
  <c r="O73" i="19"/>
  <c r="H130" i="9"/>
  <c r="H137" i="9"/>
  <c r="E130" i="9"/>
  <c r="E137" i="9"/>
  <c r="F137" i="9"/>
  <c r="G137" i="9" s="1"/>
  <c r="I130" i="9"/>
  <c r="G130" i="9" l="1"/>
  <c r="E15" i="15" l="1"/>
  <c r="E23" i="15" s="1"/>
  <c r="E9" i="15" l="1"/>
  <c r="E8" i="15" s="1"/>
  <c r="E29" i="15"/>
  <c r="E16" i="15"/>
  <c r="F29" i="15" l="1"/>
  <c r="F23" i="15" s="1"/>
  <c r="DC51" i="9" s="1"/>
  <c r="E28" i="15"/>
  <c r="F28" i="15" s="1"/>
  <c r="E22" i="15"/>
  <c r="E12" i="15"/>
  <c r="E11" i="15"/>
  <c r="E14" i="15"/>
  <c r="E10" i="15"/>
  <c r="E7" i="15"/>
  <c r="E13" i="15"/>
  <c r="DB51" i="9"/>
  <c r="F22" i="15" l="1"/>
  <c r="DC50" i="9" s="1"/>
  <c r="DB50" i="9"/>
  <c r="E6" i="15"/>
  <c r="E21" i="15" l="1"/>
  <c r="I6" i="15"/>
  <c r="E27" i="15"/>
  <c r="F27" i="15" s="1"/>
  <c r="E5" i="15"/>
  <c r="E20" i="15" s="1"/>
  <c r="F21" i="15" l="1"/>
  <c r="DC49" i="9" s="1"/>
  <c r="DB49" i="9"/>
  <c r="DU64" i="9" s="1"/>
  <c r="EI64" i="9" s="1"/>
  <c r="E26" i="15"/>
  <c r="I7" i="15"/>
  <c r="DQ64" i="9"/>
  <c r="EE64" i="9" s="1"/>
  <c r="DU62" i="9"/>
  <c r="EI62" i="9" s="1"/>
  <c r="DM62" i="9"/>
  <c r="EA62" i="9" s="1"/>
  <c r="DQ54" i="9"/>
  <c r="EE54" i="9" s="1"/>
  <c r="DP64" i="9"/>
  <c r="ED64" i="9" s="1"/>
  <c r="DT62" i="9"/>
  <c r="EH62" i="9" s="1"/>
  <c r="DL62" i="9"/>
  <c r="DZ62" i="9" s="1"/>
  <c r="DS64" i="9"/>
  <c r="EG64" i="9" s="1"/>
  <c r="DO62" i="9"/>
  <c r="EC62" i="9" s="1"/>
  <c r="DN54" i="9"/>
  <c r="EB54" i="9" s="1"/>
  <c r="DS62" i="9"/>
  <c r="EG62" i="9" s="1"/>
  <c r="DR62" i="9"/>
  <c r="EF62" i="9" s="1"/>
  <c r="DV62" i="9"/>
  <c r="EJ62" i="9" s="1"/>
  <c r="DL54" i="9"/>
  <c r="DZ54" i="9" s="1"/>
  <c r="DV54" i="9"/>
  <c r="EJ54" i="9" s="1"/>
  <c r="DT54" i="9"/>
  <c r="EH54" i="9" s="1"/>
  <c r="DB48" i="9" l="1"/>
  <c r="DS58" i="9" s="1"/>
  <c r="EG58" i="9" s="1"/>
  <c r="DV60" i="9"/>
  <c r="GN60" i="9" s="1"/>
  <c r="DR52" i="9"/>
  <c r="DP52" i="9"/>
  <c r="DT56" i="9"/>
  <c r="DL56" i="9"/>
  <c r="DM56" i="9"/>
  <c r="DO56" i="9"/>
  <c r="DK56" i="9"/>
  <c r="DN56" i="9"/>
  <c r="DK60" i="9"/>
  <c r="DP60" i="9"/>
  <c r="DM52" i="9"/>
  <c r="DU56" i="9"/>
  <c r="DK52" i="9"/>
  <c r="DR60" i="9"/>
  <c r="DO52" i="9"/>
  <c r="DU52" i="9"/>
  <c r="DQ60" i="9"/>
  <c r="DN52" i="9"/>
  <c r="DL52" i="9"/>
  <c r="GN54" i="9"/>
  <c r="FL54" i="9"/>
  <c r="FZ54" i="9"/>
  <c r="EX54" i="9"/>
  <c r="GJ62" i="9"/>
  <c r="FV62" i="9"/>
  <c r="FH62" i="9"/>
  <c r="ET62" i="9"/>
  <c r="FD54" i="9"/>
  <c r="GF54" i="9"/>
  <c r="FR54" i="9"/>
  <c r="EP54" i="9"/>
  <c r="EV62" i="9"/>
  <c r="GL62" i="9"/>
  <c r="FX62" i="9"/>
  <c r="FJ62" i="9"/>
  <c r="GE62" i="9"/>
  <c r="FQ62" i="9"/>
  <c r="FC62" i="9"/>
  <c r="EO62" i="9"/>
  <c r="GD54" i="9"/>
  <c r="EN54" i="9"/>
  <c r="FP54" i="9"/>
  <c r="FB54" i="9"/>
  <c r="GH64" i="9"/>
  <c r="FT64" i="9"/>
  <c r="ER64" i="9"/>
  <c r="FF64" i="9"/>
  <c r="GM62" i="9"/>
  <c r="FY62" i="9"/>
  <c r="FK62" i="9"/>
  <c r="EW62" i="9"/>
  <c r="GM64" i="9"/>
  <c r="FY64" i="9"/>
  <c r="FK64" i="9"/>
  <c r="EW64" i="9"/>
  <c r="FS62" i="9"/>
  <c r="GG62" i="9"/>
  <c r="EQ62" i="9"/>
  <c r="FE62" i="9"/>
  <c r="GD62" i="9"/>
  <c r="EN62" i="9"/>
  <c r="FP62" i="9"/>
  <c r="FB62" i="9"/>
  <c r="EV54" i="9"/>
  <c r="GL54" i="9"/>
  <c r="FX54" i="9"/>
  <c r="FJ54" i="9"/>
  <c r="FL62" i="9"/>
  <c r="FZ62" i="9"/>
  <c r="EX62" i="9"/>
  <c r="GN62" i="9"/>
  <c r="FW64" i="9"/>
  <c r="FI64" i="9"/>
  <c r="EU64" i="9"/>
  <c r="GK64" i="9"/>
  <c r="GI54" i="9"/>
  <c r="FU54" i="9"/>
  <c r="FG54" i="9"/>
  <c r="ES54" i="9"/>
  <c r="FW62" i="9"/>
  <c r="GK62" i="9"/>
  <c r="EU62" i="9"/>
  <c r="FI62" i="9"/>
  <c r="GI64" i="9"/>
  <c r="FU64" i="9"/>
  <c r="FG64" i="9"/>
  <c r="ES64" i="9"/>
  <c r="DV52" i="9"/>
  <c r="EJ52" i="9" s="1"/>
  <c r="DN64" i="9"/>
  <c r="EB64" i="9" s="1"/>
  <c r="DK62" i="9"/>
  <c r="DY62" i="9" s="1"/>
  <c r="DR54" i="9"/>
  <c r="EF54" i="9" s="1"/>
  <c r="DN62" i="9"/>
  <c r="EB62" i="9" s="1"/>
  <c r="DO54" i="9"/>
  <c r="EC54" i="9" s="1"/>
  <c r="DV64" i="9"/>
  <c r="EJ64" i="9" s="1"/>
  <c r="DO60" i="9"/>
  <c r="EC60" i="9" s="1"/>
  <c r="DT52" i="9"/>
  <c r="EH52" i="9" s="1"/>
  <c r="DS56" i="9"/>
  <c r="EG56" i="9" s="1"/>
  <c r="DK64" i="9"/>
  <c r="DY64" i="9" s="1"/>
  <c r="DL60" i="9"/>
  <c r="DZ60" i="9" s="1"/>
  <c r="DP62" i="9"/>
  <c r="ED62" i="9" s="1"/>
  <c r="DT64" i="9"/>
  <c r="EH64" i="9" s="1"/>
  <c r="DM54" i="9"/>
  <c r="EA54" i="9" s="1"/>
  <c r="DQ56" i="9"/>
  <c r="EE56" i="9" s="1"/>
  <c r="DU60" i="9"/>
  <c r="EI60" i="9" s="1"/>
  <c r="DM64" i="9"/>
  <c r="EA64" i="9" s="1"/>
  <c r="DV56" i="9"/>
  <c r="EJ56" i="9" s="1"/>
  <c r="DK54" i="9"/>
  <c r="DY54" i="9" s="1"/>
  <c r="DS52" i="9"/>
  <c r="EG52" i="9" s="1"/>
  <c r="DR56" i="9"/>
  <c r="EF56" i="9" s="1"/>
  <c r="DR64" i="9"/>
  <c r="EF64" i="9" s="1"/>
  <c r="DN60" i="9"/>
  <c r="EB60" i="9" s="1"/>
  <c r="DP54" i="9"/>
  <c r="ED54" i="9" s="1"/>
  <c r="DO64" i="9"/>
  <c r="EC64" i="9" s="1"/>
  <c r="DS54" i="9"/>
  <c r="EG54" i="9" s="1"/>
  <c r="DS60" i="9"/>
  <c r="EG60" i="9" s="1"/>
  <c r="DP56" i="9"/>
  <c r="ED56" i="9" s="1"/>
  <c r="DT60" i="9"/>
  <c r="EH60" i="9" s="1"/>
  <c r="DL64" i="9"/>
  <c r="DZ64" i="9" s="1"/>
  <c r="DQ52" i="9"/>
  <c r="EE52" i="9" s="1"/>
  <c r="DU54" i="9"/>
  <c r="EI54" i="9" s="1"/>
  <c r="DM60" i="9"/>
  <c r="EA60" i="9" s="1"/>
  <c r="DQ62" i="9"/>
  <c r="EE62" i="9" s="1"/>
  <c r="F26" i="15"/>
  <c r="H26" i="15" s="1"/>
  <c r="H20" i="15" s="1"/>
  <c r="DE48" i="9" s="1"/>
  <c r="DU50" i="9"/>
  <c r="EI50" i="9" s="1"/>
  <c r="DK50" i="9"/>
  <c r="DY50" i="9" s="1"/>
  <c r="DN50" i="9"/>
  <c r="EB50" i="9" s="1"/>
  <c r="DO50" i="9"/>
  <c r="EC50" i="9" s="1"/>
  <c r="DQ50" i="9"/>
  <c r="EE50" i="9" s="1"/>
  <c r="DS50" i="9"/>
  <c r="EG50" i="9" s="1"/>
  <c r="DT50" i="9"/>
  <c r="EH50" i="9" s="1"/>
  <c r="DL50" i="9"/>
  <c r="DZ50" i="9" s="1"/>
  <c r="DM50" i="9"/>
  <c r="EA50" i="9" s="1"/>
  <c r="DV50" i="9"/>
  <c r="EJ50" i="9" s="1"/>
  <c r="DP50" i="9"/>
  <c r="ED50" i="9" s="1"/>
  <c r="DR50" i="9"/>
  <c r="EF50" i="9" s="1"/>
  <c r="GD52" i="9" l="1"/>
  <c r="DZ52" i="9"/>
  <c r="FO56" i="9"/>
  <c r="DY56" i="9"/>
  <c r="GG56" i="9"/>
  <c r="EC56" i="9"/>
  <c r="EM52" i="9"/>
  <c r="DY52" i="9"/>
  <c r="EO56" i="9"/>
  <c r="EA56" i="9"/>
  <c r="FV52" i="9"/>
  <c r="EF52" i="9"/>
  <c r="FE52" i="9"/>
  <c r="EC52" i="9"/>
  <c r="EO52" i="9"/>
  <c r="EA52" i="9"/>
  <c r="EV56" i="9"/>
  <c r="EH56" i="9"/>
  <c r="DP48" i="9"/>
  <c r="GF52" i="9"/>
  <c r="EB52" i="9"/>
  <c r="FT52" i="9"/>
  <c r="ED52" i="9"/>
  <c r="DY49" i="9"/>
  <c r="EA49" i="9"/>
  <c r="EH49" i="9"/>
  <c r="DZ49" i="9"/>
  <c r="EJ49" i="9"/>
  <c r="EE49" i="9"/>
  <c r="EF49" i="9"/>
  <c r="EI49" i="9"/>
  <c r="EG49" i="9"/>
  <c r="EB49" i="9"/>
  <c r="EC49" i="9"/>
  <c r="ED49" i="9"/>
  <c r="EW52" i="9"/>
  <c r="EI52" i="9"/>
  <c r="EW56" i="9"/>
  <c r="EI56" i="9"/>
  <c r="GF56" i="9"/>
  <c r="EB56" i="9"/>
  <c r="GD56" i="9"/>
  <c r="DZ56" i="9"/>
  <c r="FL60" i="9"/>
  <c r="EJ60" i="9"/>
  <c r="FV60" i="9"/>
  <c r="EF60" i="9"/>
  <c r="FF60" i="9"/>
  <c r="ED60" i="9"/>
  <c r="ES60" i="9"/>
  <c r="EE60" i="9"/>
  <c r="EM60" i="9"/>
  <c r="DY60" i="9"/>
  <c r="C29" i="10"/>
  <c r="DQ48" i="9"/>
  <c r="DR48" i="9"/>
  <c r="DU48" i="9"/>
  <c r="DM58" i="9"/>
  <c r="DN48" i="9"/>
  <c r="DO48" i="9"/>
  <c r="DK58" i="9"/>
  <c r="GC58" i="9" s="1"/>
  <c r="DV48" i="9"/>
  <c r="DM48" i="9"/>
  <c r="DS48" i="9"/>
  <c r="DU58" i="9"/>
  <c r="FY58" i="9" s="1"/>
  <c r="DP58" i="9"/>
  <c r="GH58" i="9" s="1"/>
  <c r="DR58" i="9"/>
  <c r="DQ58" i="9"/>
  <c r="DO58" i="9"/>
  <c r="FS58" i="9" s="1"/>
  <c r="DL58" i="9"/>
  <c r="DK48" i="9"/>
  <c r="DT48" i="9"/>
  <c r="DN58" i="9"/>
  <c r="FR58" i="9" s="1"/>
  <c r="DT58" i="9"/>
  <c r="DV58" i="9"/>
  <c r="DL48" i="9"/>
  <c r="FS56" i="9"/>
  <c r="ER52" i="9"/>
  <c r="FB56" i="9"/>
  <c r="GJ60" i="9"/>
  <c r="EX60" i="9"/>
  <c r="FA60" i="9"/>
  <c r="FS52" i="9"/>
  <c r="GE52" i="9"/>
  <c r="GH60" i="9"/>
  <c r="FX56" i="9"/>
  <c r="GC56" i="9"/>
  <c r="EQ52" i="9"/>
  <c r="GL56" i="9"/>
  <c r="FC52" i="9"/>
  <c r="FA56" i="9"/>
  <c r="FP52" i="9"/>
  <c r="ET52" i="9"/>
  <c r="FD56" i="9"/>
  <c r="GJ52" i="9"/>
  <c r="FQ56" i="9"/>
  <c r="EN56" i="9"/>
  <c r="FZ60" i="9"/>
  <c r="FO60" i="9"/>
  <c r="FU60" i="9"/>
  <c r="GC52" i="9"/>
  <c r="GE56" i="9"/>
  <c r="FQ52" i="9"/>
  <c r="GC60" i="9"/>
  <c r="EM56" i="9"/>
  <c r="FH52" i="9"/>
  <c r="GI60" i="9"/>
  <c r="GG52" i="9"/>
  <c r="FO52" i="9"/>
  <c r="FJ56" i="9"/>
  <c r="FB52" i="9"/>
  <c r="FG60" i="9"/>
  <c r="FA52" i="9"/>
  <c r="FC56" i="9"/>
  <c r="EN52" i="9"/>
  <c r="EQ56" i="9"/>
  <c r="FF52" i="9"/>
  <c r="FD52" i="9"/>
  <c r="GM56" i="9"/>
  <c r="GM52" i="9"/>
  <c r="FP56" i="9"/>
  <c r="FE56" i="9"/>
  <c r="GH52" i="9"/>
  <c r="FT60" i="9"/>
  <c r="FH60" i="9"/>
  <c r="EP52" i="9"/>
  <c r="FK56" i="9"/>
  <c r="EP56" i="9"/>
  <c r="FK52" i="9"/>
  <c r="FY56" i="9"/>
  <c r="ER60" i="9"/>
  <c r="FR56" i="9"/>
  <c r="FY52" i="9"/>
  <c r="ET60" i="9"/>
  <c r="FR52" i="9"/>
  <c r="GJ50" i="9"/>
  <c r="FV50" i="9"/>
  <c r="FH50" i="9"/>
  <c r="ET50" i="9"/>
  <c r="GI50" i="9"/>
  <c r="FU50" i="9"/>
  <c r="FG50" i="9"/>
  <c r="ES50" i="9"/>
  <c r="EN64" i="9"/>
  <c r="FP64" i="9"/>
  <c r="FB64" i="9"/>
  <c r="GD64" i="9"/>
  <c r="FL56" i="9"/>
  <c r="GN56" i="9"/>
  <c r="FZ56" i="9"/>
  <c r="EX56" i="9"/>
  <c r="FO64" i="9"/>
  <c r="GC64" i="9"/>
  <c r="EM64" i="9"/>
  <c r="FA64" i="9"/>
  <c r="FO62" i="9"/>
  <c r="GC62" i="9"/>
  <c r="EM62" i="9"/>
  <c r="FA62" i="9"/>
  <c r="ER50" i="9"/>
  <c r="GH50" i="9"/>
  <c r="FT50" i="9"/>
  <c r="FF50" i="9"/>
  <c r="FW50" i="9"/>
  <c r="GK50" i="9"/>
  <c r="EU50" i="9"/>
  <c r="FI50" i="9"/>
  <c r="GE60" i="9"/>
  <c r="FQ60" i="9"/>
  <c r="FC60" i="9"/>
  <c r="EO60" i="9"/>
  <c r="GG64" i="9"/>
  <c r="FS64" i="9"/>
  <c r="FE64" i="9"/>
  <c r="EQ64" i="9"/>
  <c r="GE64" i="9"/>
  <c r="FC64" i="9"/>
  <c r="EO64" i="9"/>
  <c r="FQ64" i="9"/>
  <c r="FW56" i="9"/>
  <c r="GK56" i="9"/>
  <c r="EU56" i="9"/>
  <c r="FI56" i="9"/>
  <c r="FD64" i="9"/>
  <c r="GF64" i="9"/>
  <c r="FR64" i="9"/>
  <c r="EP64" i="9"/>
  <c r="GL50" i="9"/>
  <c r="EV50" i="9"/>
  <c r="FX50" i="9"/>
  <c r="FJ50" i="9"/>
  <c r="FW58" i="9"/>
  <c r="GK58" i="9"/>
  <c r="EU58" i="9"/>
  <c r="FI58" i="9"/>
  <c r="FO50" i="9"/>
  <c r="GC50" i="9"/>
  <c r="EM50" i="9"/>
  <c r="FA50" i="9"/>
  <c r="GI52" i="9"/>
  <c r="FU52" i="9"/>
  <c r="FG52" i="9"/>
  <c r="ES52" i="9"/>
  <c r="FW60" i="9"/>
  <c r="GK60" i="9"/>
  <c r="EU60" i="9"/>
  <c r="FI60" i="9"/>
  <c r="GF60" i="9"/>
  <c r="FD60" i="9"/>
  <c r="FR60" i="9"/>
  <c r="EP60" i="9"/>
  <c r="FO54" i="9"/>
  <c r="EM54" i="9"/>
  <c r="GC54" i="9"/>
  <c r="FA54" i="9"/>
  <c r="DW56" i="9"/>
  <c r="GI56" i="9"/>
  <c r="FU56" i="9"/>
  <c r="FG56" i="9"/>
  <c r="ES56" i="9"/>
  <c r="EN60" i="9"/>
  <c r="GD60" i="9"/>
  <c r="FP60" i="9"/>
  <c r="FB60" i="9"/>
  <c r="GG60" i="9"/>
  <c r="FS60" i="9"/>
  <c r="FE60" i="9"/>
  <c r="EQ60" i="9"/>
  <c r="GJ54" i="9"/>
  <c r="FV54" i="9"/>
  <c r="FH54" i="9"/>
  <c r="ET54" i="9"/>
  <c r="GE50" i="9"/>
  <c r="FQ50" i="9"/>
  <c r="FC50" i="9"/>
  <c r="EO50" i="9"/>
  <c r="FS50" i="9"/>
  <c r="EQ50" i="9"/>
  <c r="GG50" i="9"/>
  <c r="FE50" i="9"/>
  <c r="GI62" i="9"/>
  <c r="FU62" i="9"/>
  <c r="FG62" i="9"/>
  <c r="ES62" i="9"/>
  <c r="FW54" i="9"/>
  <c r="EU54" i="9"/>
  <c r="GK54" i="9"/>
  <c r="FI54" i="9"/>
  <c r="FH64" i="9"/>
  <c r="FV64" i="9"/>
  <c r="ET64" i="9"/>
  <c r="GJ64" i="9"/>
  <c r="GE54" i="9"/>
  <c r="FQ54" i="9"/>
  <c r="FC54" i="9"/>
  <c r="EO54" i="9"/>
  <c r="GN64" i="9"/>
  <c r="FZ64" i="9"/>
  <c r="EX64" i="9"/>
  <c r="FL64" i="9"/>
  <c r="GL60" i="9"/>
  <c r="EV60" i="9"/>
  <c r="FX60" i="9"/>
  <c r="FJ60" i="9"/>
  <c r="FH56" i="9"/>
  <c r="GJ56" i="9"/>
  <c r="FV56" i="9"/>
  <c r="ET56" i="9"/>
  <c r="GL64" i="9"/>
  <c r="EV64" i="9"/>
  <c r="FX64" i="9"/>
  <c r="FJ64" i="9"/>
  <c r="FS54" i="9"/>
  <c r="GG54" i="9"/>
  <c r="EQ54" i="9"/>
  <c r="FE54" i="9"/>
  <c r="FL50" i="9"/>
  <c r="FZ50" i="9"/>
  <c r="GN50" i="9"/>
  <c r="EX50" i="9"/>
  <c r="GD50" i="9"/>
  <c r="EN50" i="9"/>
  <c r="FP50" i="9"/>
  <c r="FB50" i="9"/>
  <c r="GF50" i="9"/>
  <c r="FD50" i="9"/>
  <c r="FR50" i="9"/>
  <c r="EP50" i="9"/>
  <c r="GM50" i="9"/>
  <c r="FK50" i="9"/>
  <c r="EW50" i="9"/>
  <c r="FY50" i="9"/>
  <c r="GM54" i="9"/>
  <c r="FY54" i="9"/>
  <c r="FK54" i="9"/>
  <c r="EW54" i="9"/>
  <c r="FT56" i="9"/>
  <c r="ER56" i="9"/>
  <c r="GH56" i="9"/>
  <c r="FF56" i="9"/>
  <c r="ER54" i="9"/>
  <c r="GH54" i="9"/>
  <c r="FF54" i="9"/>
  <c r="FT54" i="9"/>
  <c r="FW52" i="9"/>
  <c r="EU52" i="9"/>
  <c r="FI52" i="9"/>
  <c r="GK52" i="9"/>
  <c r="GM60" i="9"/>
  <c r="FY60" i="9"/>
  <c r="FK60" i="9"/>
  <c r="EW60" i="9"/>
  <c r="ER62" i="9"/>
  <c r="GH62" i="9"/>
  <c r="FF62" i="9"/>
  <c r="FT62" i="9"/>
  <c r="GL52" i="9"/>
  <c r="EV52" i="9"/>
  <c r="FX52" i="9"/>
  <c r="FJ52" i="9"/>
  <c r="FD62" i="9"/>
  <c r="FR62" i="9"/>
  <c r="GF62" i="9"/>
  <c r="EP62" i="9"/>
  <c r="FL52" i="9"/>
  <c r="GN52" i="9"/>
  <c r="FZ52" i="9"/>
  <c r="EX52" i="9"/>
  <c r="DW62" i="9"/>
  <c r="DW52" i="9"/>
  <c r="DW54" i="9"/>
  <c r="DW64" i="9"/>
  <c r="DW60" i="9"/>
  <c r="DW50" i="9"/>
  <c r="F20" i="15"/>
  <c r="DC48" i="9" s="1"/>
  <c r="FE48" i="9" l="1"/>
  <c r="FO48" i="9"/>
  <c r="FF48" i="9"/>
  <c r="FT48" i="9"/>
  <c r="ER48" i="9"/>
  <c r="O62" i="20"/>
  <c r="FK48" i="9"/>
  <c r="EO48" i="9"/>
  <c r="EA48" i="9"/>
  <c r="GF48" i="9"/>
  <c r="EB48" i="9"/>
  <c r="FL48" i="9"/>
  <c r="EJ48" i="9"/>
  <c r="FY48" i="9"/>
  <c r="FY98" i="9" s="1"/>
  <c r="DU101" i="9" s="1"/>
  <c r="EI48" i="9"/>
  <c r="ED48" i="9"/>
  <c r="FU48" i="9"/>
  <c r="EE48" i="9"/>
  <c r="EK49" i="9"/>
  <c r="EK100" i="9" s="1"/>
  <c r="GH48" i="9"/>
  <c r="GH98" i="9" s="1"/>
  <c r="DP102" i="9" s="1"/>
  <c r="FP48" i="9"/>
  <c r="DZ48" i="9"/>
  <c r="EV48" i="9"/>
  <c r="EH48" i="9"/>
  <c r="EU48" i="9"/>
  <c r="EU98" i="9" s="1"/>
  <c r="DS99" i="9" s="1"/>
  <c r="EG48" i="9"/>
  <c r="GG48" i="9"/>
  <c r="EC48" i="9"/>
  <c r="GJ48" i="9"/>
  <c r="EF48" i="9"/>
  <c r="FL58" i="9"/>
  <c r="EJ58" i="9"/>
  <c r="GJ58" i="9"/>
  <c r="EF58" i="9"/>
  <c r="FJ58" i="9"/>
  <c r="EH58" i="9"/>
  <c r="FB58" i="9"/>
  <c r="DZ58" i="9"/>
  <c r="DZ98" i="9" s="1"/>
  <c r="FT58" i="9"/>
  <c r="ED58" i="9"/>
  <c r="EO58" i="9"/>
  <c r="EA58" i="9"/>
  <c r="FU58" i="9"/>
  <c r="EE58" i="9"/>
  <c r="GF58" i="9"/>
  <c r="EB58" i="9"/>
  <c r="EQ58" i="9"/>
  <c r="EC58" i="9"/>
  <c r="FK58" i="9"/>
  <c r="EI58" i="9"/>
  <c r="FA58" i="9"/>
  <c r="DY58" i="9"/>
  <c r="O63" i="20"/>
  <c r="GG58" i="9"/>
  <c r="GM48" i="9"/>
  <c r="GM58" i="9"/>
  <c r="EP58" i="9"/>
  <c r="EM58" i="9"/>
  <c r="DU98" i="9"/>
  <c r="FE58" i="9"/>
  <c r="EW48" i="9"/>
  <c r="EW58" i="9"/>
  <c r="FD58" i="9"/>
  <c r="FO58" i="9"/>
  <c r="DP98" i="9"/>
  <c r="DW58" i="9"/>
  <c r="P63" i="20"/>
  <c r="FC58" i="9"/>
  <c r="GL58" i="9"/>
  <c r="GI48" i="9"/>
  <c r="J62" i="20"/>
  <c r="J63" i="20"/>
  <c r="FQ58" i="9"/>
  <c r="DV98" i="9"/>
  <c r="DQ98" i="9"/>
  <c r="EX48" i="9"/>
  <c r="FP58" i="9"/>
  <c r="ER58" i="9"/>
  <c r="GN48" i="9"/>
  <c r="EN58" i="9"/>
  <c r="G62" i="20"/>
  <c r="FG48" i="9"/>
  <c r="P62" i="20"/>
  <c r="FF58" i="9"/>
  <c r="FZ48" i="9"/>
  <c r="GE58" i="9"/>
  <c r="EV58" i="9"/>
  <c r="ES48" i="9"/>
  <c r="GD58" i="9"/>
  <c r="K62" i="20"/>
  <c r="K63" i="20"/>
  <c r="ET58" i="9"/>
  <c r="DY48" i="9"/>
  <c r="H63" i="20"/>
  <c r="EP48" i="9"/>
  <c r="FH48" i="9"/>
  <c r="DO98" i="9"/>
  <c r="M62" i="20"/>
  <c r="EQ48" i="9"/>
  <c r="ES58" i="9"/>
  <c r="ET48" i="9"/>
  <c r="E63" i="20"/>
  <c r="I62" i="20"/>
  <c r="DL98" i="9"/>
  <c r="N62" i="20"/>
  <c r="FS48" i="9"/>
  <c r="FS98" i="9" s="1"/>
  <c r="DO101" i="9" s="1"/>
  <c r="FG58" i="9"/>
  <c r="FW48" i="9"/>
  <c r="FW98" i="9" s="1"/>
  <c r="DS101" i="9" s="1"/>
  <c r="GD48" i="9"/>
  <c r="GL48" i="9"/>
  <c r="FV48" i="9"/>
  <c r="L62" i="20"/>
  <c r="DS98" i="9"/>
  <c r="DR98" i="9"/>
  <c r="I63" i="20"/>
  <c r="FI48" i="9"/>
  <c r="FI98" i="9" s="1"/>
  <c r="DS100" i="9" s="1"/>
  <c r="DN98" i="9"/>
  <c r="M63" i="20"/>
  <c r="L63" i="20"/>
  <c r="F63" i="20"/>
  <c r="FQ48" i="9"/>
  <c r="GI58" i="9"/>
  <c r="GK48" i="9"/>
  <c r="GK98" i="9" s="1"/>
  <c r="DS102" i="9" s="1"/>
  <c r="EX58" i="9"/>
  <c r="FA48" i="9"/>
  <c r="DK98" i="9"/>
  <c r="H62" i="20"/>
  <c r="E62" i="20"/>
  <c r="GE48" i="9"/>
  <c r="FD48" i="9"/>
  <c r="FZ58" i="9"/>
  <c r="GC48" i="9"/>
  <c r="GC98" i="9" s="1"/>
  <c r="DK102" i="9" s="1"/>
  <c r="FH58" i="9"/>
  <c r="DW48" i="9"/>
  <c r="DM98" i="9"/>
  <c r="G63" i="20"/>
  <c r="FC48" i="9"/>
  <c r="FR48" i="9"/>
  <c r="FR98" i="9" s="1"/>
  <c r="DN101" i="9" s="1"/>
  <c r="EN48" i="9"/>
  <c r="GN58" i="9"/>
  <c r="FJ48" i="9"/>
  <c r="EM48" i="9"/>
  <c r="FV58" i="9"/>
  <c r="DT98" i="9"/>
  <c r="FB48" i="9"/>
  <c r="FX58" i="9"/>
  <c r="FX48" i="9"/>
  <c r="F62" i="20"/>
  <c r="N63" i="20"/>
  <c r="FM54" i="9"/>
  <c r="GO60" i="9"/>
  <c r="GO62" i="9"/>
  <c r="FM64" i="9"/>
  <c r="GA54" i="9"/>
  <c r="GA56" i="9"/>
  <c r="FM52" i="9"/>
  <c r="EY62" i="9"/>
  <c r="EY60" i="9"/>
  <c r="GO56" i="9"/>
  <c r="GA64" i="9"/>
  <c r="EY64" i="9"/>
  <c r="EY54" i="9"/>
  <c r="GA62" i="9"/>
  <c r="GA60" i="9"/>
  <c r="FM62" i="9"/>
  <c r="EY56" i="9"/>
  <c r="EK62" i="9"/>
  <c r="GO54" i="9"/>
  <c r="EK64" i="9"/>
  <c r="GO64" i="9"/>
  <c r="EY52" i="9"/>
  <c r="GO52" i="9"/>
  <c r="EK52" i="9"/>
  <c r="GA52" i="9"/>
  <c r="FM60" i="9"/>
  <c r="FM56" i="9"/>
  <c r="EK54" i="9"/>
  <c r="EK56" i="9"/>
  <c r="EK60" i="9"/>
  <c r="EY50" i="9"/>
  <c r="FM50" i="9"/>
  <c r="EK50" i="9"/>
  <c r="GA50" i="9"/>
  <c r="GO50" i="9"/>
  <c r="L67" i="20" l="1"/>
  <c r="FF98" i="9"/>
  <c r="DP100" i="9" s="1"/>
  <c r="DP105" i="9" s="1"/>
  <c r="FO98" i="9"/>
  <c r="DK101" i="9" s="1"/>
  <c r="DK106" i="9" s="1"/>
  <c r="FE98" i="9"/>
  <c r="DO100" i="9" s="1"/>
  <c r="DO105" i="9" s="1"/>
  <c r="N61" i="20"/>
  <c r="N64" i="20" s="1"/>
  <c r="G61" i="20"/>
  <c r="G64" i="20" s="1"/>
  <c r="K61" i="20"/>
  <c r="K64" i="20" s="1"/>
  <c r="O61" i="20"/>
  <c r="O64" i="20" s="1"/>
  <c r="Q62" i="20"/>
  <c r="B6" i="10" s="1"/>
  <c r="B4" i="10" s="1"/>
  <c r="E61" i="20"/>
  <c r="E64" i="20" s="1"/>
  <c r="EG98" i="9"/>
  <c r="F61" i="20"/>
  <c r="F64" i="20" s="1"/>
  <c r="L61" i="20"/>
  <c r="L64" i="20" s="1"/>
  <c r="P61" i="20"/>
  <c r="P64" i="20" s="1"/>
  <c r="H61" i="20"/>
  <c r="H64" i="20" s="1"/>
  <c r="M61" i="20"/>
  <c r="M64" i="20" s="1"/>
  <c r="I61" i="20"/>
  <c r="I64" i="20" s="1"/>
  <c r="J61" i="20"/>
  <c r="J64" i="20" s="1"/>
  <c r="I68" i="20"/>
  <c r="J67" i="20"/>
  <c r="FT98" i="9"/>
  <c r="DP101" i="9" s="1"/>
  <c r="DP106" i="9" s="1"/>
  <c r="O67" i="20"/>
  <c r="GE98" i="9"/>
  <c r="DM102" i="9" s="1"/>
  <c r="DM107" i="9" s="1"/>
  <c r="FA98" i="9"/>
  <c r="DK100" i="9" s="1"/>
  <c r="DK105" i="9" s="1"/>
  <c r="EI98" i="9"/>
  <c r="EJ98" i="9"/>
  <c r="EQ98" i="9"/>
  <c r="DO99" i="9" s="1"/>
  <c r="DO104" i="9" s="1"/>
  <c r="GJ98" i="9"/>
  <c r="DR102" i="9" s="1"/>
  <c r="DR107" i="9" s="1"/>
  <c r="ER98" i="9"/>
  <c r="DP99" i="9" s="1"/>
  <c r="DP104" i="9" s="1"/>
  <c r="FU98" i="9"/>
  <c r="DQ101" i="9" s="1"/>
  <c r="DQ106" i="9" s="1"/>
  <c r="FP98" i="9"/>
  <c r="DL101" i="9" s="1"/>
  <c r="DL106" i="9" s="1"/>
  <c r="EA98" i="9"/>
  <c r="GF98" i="9"/>
  <c r="DN102" i="9" s="1"/>
  <c r="DN107" i="9" s="1"/>
  <c r="DS105" i="9"/>
  <c r="GM98" i="9"/>
  <c r="DU102" i="9" s="1"/>
  <c r="DU107" i="9" s="1"/>
  <c r="FL98" i="9"/>
  <c r="DV100" i="9" s="1"/>
  <c r="DV105" i="9" s="1"/>
  <c r="FK98" i="9"/>
  <c r="DU100" i="9" s="1"/>
  <c r="DU105" i="9" s="1"/>
  <c r="M68" i="20"/>
  <c r="EV98" i="9"/>
  <c r="DT99" i="9" s="1"/>
  <c r="DT104" i="9" s="1"/>
  <c r="EE98" i="9"/>
  <c r="I67" i="20"/>
  <c r="ED98" i="9"/>
  <c r="EB98" i="9"/>
  <c r="J68" i="20"/>
  <c r="FJ98" i="9"/>
  <c r="DT100" i="9" s="1"/>
  <c r="DT105" i="9" s="1"/>
  <c r="DY98" i="9"/>
  <c r="EC98" i="9"/>
  <c r="EO98" i="9"/>
  <c r="DM99" i="9" s="1"/>
  <c r="DM104" i="9" s="1"/>
  <c r="EX98" i="9"/>
  <c r="DV99" i="9" s="1"/>
  <c r="DV104" i="9" s="1"/>
  <c r="EW98" i="9"/>
  <c r="DU99" i="9" s="1"/>
  <c r="DU104" i="9" s="1"/>
  <c r="GG98" i="9"/>
  <c r="DO102" i="9" s="1"/>
  <c r="DO107" i="9" s="1"/>
  <c r="EH98" i="9"/>
  <c r="EF98" i="9"/>
  <c r="F68" i="20"/>
  <c r="FB98" i="9"/>
  <c r="DL100" i="9" s="1"/>
  <c r="DL105" i="9" s="1"/>
  <c r="H68" i="20"/>
  <c r="FZ98" i="9"/>
  <c r="DV101" i="9" s="1"/>
  <c r="DV106" i="9" s="1"/>
  <c r="FX98" i="9"/>
  <c r="DT101" i="9" s="1"/>
  <c r="DT106" i="9" s="1"/>
  <c r="E68" i="20"/>
  <c r="FD98" i="9"/>
  <c r="DN100" i="9" s="1"/>
  <c r="DN105" i="9" s="1"/>
  <c r="GD98" i="9"/>
  <c r="DL102" i="9" s="1"/>
  <c r="DL107" i="9" s="1"/>
  <c r="EY58" i="9"/>
  <c r="DU106" i="9"/>
  <c r="FH98" i="9"/>
  <c r="DR100" i="9" s="1"/>
  <c r="DR105" i="9" s="1"/>
  <c r="FQ98" i="9"/>
  <c r="DM101" i="9" s="1"/>
  <c r="DM106" i="9" s="1"/>
  <c r="K67" i="20"/>
  <c r="F67" i="20"/>
  <c r="O68" i="20"/>
  <c r="EP98" i="9"/>
  <c r="DN99" i="9" s="1"/>
  <c r="DN104" i="9" s="1"/>
  <c r="EK58" i="9"/>
  <c r="DP107" i="9"/>
  <c r="GO58" i="9"/>
  <c r="GN98" i="9"/>
  <c r="DV102" i="9" s="1"/>
  <c r="DV107" i="9" s="1"/>
  <c r="P68" i="20"/>
  <c r="N67" i="20"/>
  <c r="FC98" i="9"/>
  <c r="DM100" i="9" s="1"/>
  <c r="DM105" i="9" s="1"/>
  <c r="GA58" i="9"/>
  <c r="GL98" i="9"/>
  <c r="DT102" i="9" s="1"/>
  <c r="DT107" i="9" s="1"/>
  <c r="DO106" i="9"/>
  <c r="P67" i="20"/>
  <c r="ES98" i="9"/>
  <c r="DQ99" i="9" s="1"/>
  <c r="DQ104" i="9" s="1"/>
  <c r="FM58" i="9"/>
  <c r="GI98" i="9"/>
  <c r="DQ102" i="9" s="1"/>
  <c r="DQ107" i="9" s="1"/>
  <c r="GA48" i="9"/>
  <c r="EN98" i="9"/>
  <c r="DL99" i="9" s="1"/>
  <c r="DL104" i="9" s="1"/>
  <c r="ET98" i="9"/>
  <c r="DR99" i="9" s="1"/>
  <c r="DR104" i="9" s="1"/>
  <c r="FG98" i="9"/>
  <c r="DQ100" i="9" s="1"/>
  <c r="DQ105" i="9" s="1"/>
  <c r="Q63" i="20"/>
  <c r="C16" i="10" s="1"/>
  <c r="C25" i="10" s="1"/>
  <c r="C28" i="10" s="1"/>
  <c r="EK48" i="9"/>
  <c r="DW98" i="9"/>
  <c r="EY48" i="9"/>
  <c r="G68" i="20"/>
  <c r="GO48" i="9"/>
  <c r="FV98" i="9"/>
  <c r="K68" i="20"/>
  <c r="F66" i="20"/>
  <c r="E67" i="20"/>
  <c r="DN106" i="9"/>
  <c r="EM98" i="9"/>
  <c r="M67" i="20"/>
  <c r="G67" i="20"/>
  <c r="DS104" i="9"/>
  <c r="FM48" i="9"/>
  <c r="DS106" i="9"/>
  <c r="L68" i="20"/>
  <c r="H67" i="20"/>
  <c r="DS107" i="9"/>
  <c r="DK107" i="9"/>
  <c r="N68" i="20"/>
  <c r="F71" i="20" l="1"/>
  <c r="B16" i="10"/>
  <c r="I66" i="20"/>
  <c r="I72" i="20" s="1"/>
  <c r="I58" i="20" s="1"/>
  <c r="H66" i="20"/>
  <c r="H72" i="20" s="1"/>
  <c r="H58" i="20" s="1"/>
  <c r="J66" i="20"/>
  <c r="J72" i="20" s="1"/>
  <c r="J58" i="20" s="1"/>
  <c r="P66" i="20"/>
  <c r="P72" i="20" s="1"/>
  <c r="N66" i="20"/>
  <c r="N72" i="20" s="1"/>
  <c r="N58" i="20" s="1"/>
  <c r="K66" i="20"/>
  <c r="K71" i="20" s="1"/>
  <c r="G66" i="20"/>
  <c r="G69" i="20" s="1"/>
  <c r="M66" i="20"/>
  <c r="M69" i="20" s="1"/>
  <c r="Q61" i="20"/>
  <c r="D6" i="10" s="1"/>
  <c r="D4" i="10" s="1"/>
  <c r="E4" i="10" s="1"/>
  <c r="E66" i="20"/>
  <c r="E72" i="20" s="1"/>
  <c r="E73" i="20" s="1"/>
  <c r="L66" i="20"/>
  <c r="L72" i="20" s="1"/>
  <c r="L58" i="20" s="1"/>
  <c r="O66" i="20"/>
  <c r="O69" i="20" s="1"/>
  <c r="EK99" i="9"/>
  <c r="EK98" i="9"/>
  <c r="DK99" i="9"/>
  <c r="DK104" i="9" s="1"/>
  <c r="EY98" i="9"/>
  <c r="D17" i="10" s="1"/>
  <c r="GA98" i="9"/>
  <c r="DW101" i="9" s="1"/>
  <c r="DW106" i="9" s="1"/>
  <c r="FM99" i="9"/>
  <c r="B18" i="10" s="1"/>
  <c r="EY99" i="9"/>
  <c r="B17" i="10" s="1"/>
  <c r="GO99" i="9"/>
  <c r="B20" i="10" s="1"/>
  <c r="DR101" i="9"/>
  <c r="DR106" i="9" s="1"/>
  <c r="C6" i="10"/>
  <c r="C4" i="10" s="1"/>
  <c r="Q67" i="20"/>
  <c r="GO98" i="9"/>
  <c r="D20" i="10" s="1"/>
  <c r="GA99" i="9"/>
  <c r="B19" i="10" s="1"/>
  <c r="Q68" i="20"/>
  <c r="F72" i="20"/>
  <c r="F58" i="20" s="1"/>
  <c r="F69" i="20"/>
  <c r="FM98" i="9"/>
  <c r="D18" i="10" s="1"/>
  <c r="E58" i="20" l="1"/>
  <c r="P71" i="20"/>
  <c r="E5" i="10"/>
  <c r="O71" i="20"/>
  <c r="E31" i="10"/>
  <c r="Q64" i="20"/>
  <c r="M72" i="20"/>
  <c r="M58" i="20" s="1"/>
  <c r="O72" i="20"/>
  <c r="O58" i="20" s="1"/>
  <c r="P69" i="20"/>
  <c r="E34" i="10"/>
  <c r="I73" i="20"/>
  <c r="I69" i="20"/>
  <c r="N71" i="20"/>
  <c r="I71" i="20"/>
  <c r="P58" i="20"/>
  <c r="P73" i="20"/>
  <c r="H71" i="20"/>
  <c r="H69" i="20"/>
  <c r="L73" i="20"/>
  <c r="L69" i="20"/>
  <c r="J73" i="20"/>
  <c r="E6" i="10"/>
  <c r="D16" i="10"/>
  <c r="E16" i="10" s="1"/>
  <c r="K72" i="20"/>
  <c r="K58" i="20" s="1"/>
  <c r="J71" i="20"/>
  <c r="J69" i="20"/>
  <c r="M71" i="20"/>
  <c r="G72" i="20"/>
  <c r="G58" i="20" s="1"/>
  <c r="G71" i="20"/>
  <c r="N73" i="20"/>
  <c r="N69" i="20"/>
  <c r="K69" i="20"/>
  <c r="L71" i="20"/>
  <c r="E71" i="20"/>
  <c r="Q66" i="20"/>
  <c r="Q71" i="20" s="1"/>
  <c r="E69" i="20"/>
  <c r="D19" i="10"/>
  <c r="DW102" i="9"/>
  <c r="DW107" i="9" s="1"/>
  <c r="F73" i="20"/>
  <c r="B26" i="10"/>
  <c r="B25" i="10" s="1"/>
  <c r="D25" i="10" s="1"/>
  <c r="DW100" i="9"/>
  <c r="DW105" i="9" s="1"/>
  <c r="DW99" i="9"/>
  <c r="DW104" i="9" s="1"/>
  <c r="H73" i="20"/>
  <c r="M73" i="20" l="1"/>
  <c r="O73" i="20"/>
  <c r="E18" i="10"/>
  <c r="E20" i="10"/>
  <c r="E25" i="10"/>
  <c r="E17" i="10"/>
  <c r="E19" i="10"/>
  <c r="Q72" i="20"/>
  <c r="Q73" i="20" s="1"/>
  <c r="K73" i="20"/>
  <c r="G73" i="20"/>
  <c r="Q69" i="20"/>
  <c r="B28" i="10"/>
  <c r="D26" i="10"/>
  <c r="E26" i="10" s="1"/>
  <c r="B29" i="10"/>
  <c r="D28" i="10"/>
  <c r="E28" i="10" s="1"/>
  <c r="D29" i="10" l="1"/>
  <c r="D32" i="10" s="1"/>
  <c r="E32" i="10" s="1"/>
  <c r="D35" i="10" l="1"/>
  <c r="E35" i="10" s="1"/>
  <c r="E29" i="10"/>
  <c r="O59" i="19" l="1"/>
  <c r="P59" i="19" l="1"/>
  <c r="K59" i="19"/>
  <c r="G59" i="19"/>
  <c r="H59" i="19"/>
  <c r="E59" i="19"/>
  <c r="I59" i="19"/>
  <c r="F59" i="19"/>
  <c r="N59" i="19"/>
  <c r="L59" i="19"/>
  <c r="M59" i="19"/>
  <c r="J59" i="19"/>
  <c r="Q59" i="19" l="1"/>
  <c r="P59" i="20" l="1"/>
  <c r="E59" i="20"/>
  <c r="F59" i="20"/>
  <c r="G59" i="20"/>
  <c r="H59" i="20"/>
  <c r="I59" i="20"/>
  <c r="J59" i="20"/>
  <c r="K59" i="20"/>
  <c r="L59" i="20"/>
  <c r="M59" i="20"/>
  <c r="N59" i="20"/>
  <c r="Q58" i="20"/>
  <c r="O59" i="20"/>
  <c r="Q5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B25" authorId="0" shapeId="0" xr:uid="{00000000-0006-0000-0100-000001000000}">
      <text>
        <r>
          <rPr>
            <b/>
            <sz val="9"/>
            <color indexed="81"/>
            <rFont val="Tahoma"/>
            <family val="2"/>
          </rPr>
          <t>Jeff Fidyk:</t>
        </r>
        <r>
          <rPr>
            <sz val="9"/>
            <color indexed="81"/>
            <rFont val="Tahoma"/>
            <family val="2"/>
          </rPr>
          <t xml:space="preserve">
Enter the total count of individual units you yield from each batch. 
So if you are making cookies and get 10 dozen or 120 cookies, enter 120.</t>
        </r>
      </text>
    </comment>
    <comment ref="B29" authorId="0" shapeId="0" xr:uid="{00000000-0006-0000-0100-000002000000}">
      <text>
        <r>
          <rPr>
            <b/>
            <sz val="9"/>
            <color indexed="81"/>
            <rFont val="Tahoma"/>
            <family val="2"/>
          </rPr>
          <t>Jeff Fidyk:</t>
        </r>
        <r>
          <rPr>
            <sz val="9"/>
            <color indexed="81"/>
            <rFont val="Tahoma"/>
            <family val="2"/>
          </rPr>
          <t xml:space="preserve">
Enter the number of individual units you are going to put into each package.
If you are making pies and selling them by the each, you would enter 1 here.  If you are making cookies and plan to sell them by the dozen, enter 12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B5" authorId="0" shapeId="0" xr:uid="{00000000-0006-0000-0200-000001000000}">
      <text>
        <r>
          <rPr>
            <b/>
            <sz val="9"/>
            <color indexed="81"/>
            <rFont val="Tahoma"/>
            <family val="2"/>
          </rPr>
          <t>Jeff Fidyk:</t>
        </r>
        <r>
          <rPr>
            <sz val="9"/>
            <color indexed="81"/>
            <rFont val="Tahoma"/>
            <family val="2"/>
          </rPr>
          <t xml:space="preserve">
Enter the landed cost of each ingredient here. 
Landed cost is the final cost of each ingredient including shipping/freight/delivery cost to get it to you.</t>
        </r>
      </text>
    </comment>
    <comment ref="C5" authorId="0" shapeId="0" xr:uid="{00000000-0006-0000-0200-000002000000}">
      <text>
        <r>
          <rPr>
            <b/>
            <sz val="9"/>
            <color indexed="81"/>
            <rFont val="Tahoma"/>
            <family val="2"/>
          </rPr>
          <t>Jeff Fidyk:</t>
        </r>
        <r>
          <rPr>
            <sz val="9"/>
            <color indexed="81"/>
            <rFont val="Tahoma"/>
            <family val="2"/>
          </rPr>
          <t xml:space="preserve">
If you purchase 20kg of an item, even if you only use 1kg at a time, enter 20kg and the price for the 20kg amount. The sheet will figure out the cost for the 1kg that you use. 
If you purchase 425g of an ingredient, enter 0.425 in the amount and select kg for units.
Similarly, if you purchase 6 oz of an item, you would enter =6/16 in the amount and select lb. There are 16 oz per lb.
If you purchase 678 ml of an item, enter 0.678 in the amount and select litre.</t>
        </r>
      </text>
    </comment>
    <comment ref="C35" authorId="0" shapeId="0" xr:uid="{00000000-0006-0000-0200-000003000000}">
      <text>
        <r>
          <rPr>
            <b/>
            <sz val="9"/>
            <color indexed="81"/>
            <rFont val="Tahoma"/>
            <family val="2"/>
          </rPr>
          <t>Jeff Fidyk:</t>
        </r>
        <r>
          <rPr>
            <sz val="9"/>
            <color indexed="81"/>
            <rFont val="Tahoma"/>
            <family val="2"/>
          </rPr>
          <t xml:space="preserve">
If you are wasting or cannot use all of your purchased ingredients, you should enter the amount that is usable in this column beside each ingredient.
For example, if you purchase apples, the entire apple typically cannot be used. You would need to peel and core the apples. The average weight of the apples after they have been peeled and cored divided by the total weight purchased would be entered here as a percentage or just enter: =usable weight/total weight purchased</t>
        </r>
      </text>
    </comment>
    <comment ref="D35" authorId="0" shapeId="0" xr:uid="{00000000-0006-0000-0200-000004000000}">
      <text>
        <r>
          <rPr>
            <b/>
            <sz val="9"/>
            <color indexed="81"/>
            <rFont val="Tahoma"/>
            <family val="2"/>
          </rPr>
          <t>Jeff Fidyk:</t>
        </r>
        <r>
          <rPr>
            <sz val="9"/>
            <color indexed="81"/>
            <rFont val="Tahoma"/>
            <family val="2"/>
          </rPr>
          <t xml:space="preserve">
This column just shows you the net weight per purchase amount that you have to use.</t>
        </r>
      </text>
    </comment>
    <comment ref="C65" authorId="0" shapeId="0" xr:uid="{00000000-0006-0000-0200-000005000000}">
      <text>
        <r>
          <rPr>
            <b/>
            <sz val="9"/>
            <color indexed="81"/>
            <rFont val="Tahoma"/>
            <family val="2"/>
          </rPr>
          <t>Jeff Fidyk:</t>
        </r>
        <r>
          <rPr>
            <sz val="9"/>
            <color indexed="81"/>
            <rFont val="Tahoma"/>
            <family val="2"/>
          </rPr>
          <t xml:space="preserve">
Enter the amount of each ingredient you use per a batch of your product. 
There are multiple alternative measurement types you can choose from in column B.</t>
        </r>
      </text>
    </comment>
    <comment ref="D65" authorId="0" shapeId="0" xr:uid="{00000000-0006-0000-0200-000006000000}">
      <text>
        <r>
          <rPr>
            <b/>
            <sz val="9"/>
            <color indexed="81"/>
            <rFont val="Tahoma"/>
            <family val="2"/>
          </rPr>
          <t>Jeff Fidyk:</t>
        </r>
        <r>
          <rPr>
            <sz val="9"/>
            <color indexed="81"/>
            <rFont val="Tahoma"/>
            <family val="2"/>
          </rPr>
          <t xml:space="preserve">
This column shows the total cost of each ingredient you are using per batch.</t>
        </r>
      </text>
    </comment>
    <comment ref="E65" authorId="0" shapeId="0" xr:uid="{00000000-0006-0000-0200-000007000000}">
      <text>
        <r>
          <rPr>
            <b/>
            <sz val="9"/>
            <color indexed="81"/>
            <rFont val="Tahoma"/>
            <family val="2"/>
          </rPr>
          <t>Jeff Fidyk:</t>
        </r>
        <r>
          <rPr>
            <sz val="9"/>
            <color indexed="81"/>
            <rFont val="Tahoma"/>
            <family val="2"/>
          </rPr>
          <t xml:space="preserve">
This column shows each how much each ingredient in the batch costs relative to the total.</t>
        </r>
      </text>
    </comment>
    <comment ref="C96" authorId="0" shapeId="0" xr:uid="{00000000-0006-0000-0200-000008000000}">
      <text>
        <r>
          <rPr>
            <b/>
            <sz val="9"/>
            <color indexed="81"/>
            <rFont val="Tahoma"/>
            <family val="2"/>
          </rPr>
          <t xml:space="preserve">Jeff Fidyk:
</t>
        </r>
        <r>
          <rPr>
            <sz val="9"/>
            <color indexed="81"/>
            <rFont val="Tahoma"/>
            <family val="2"/>
          </rPr>
          <t>Once you've mixed the ingredients and if you have some left over that cannot be carried forward to the next batch, enter the amount here.
Only enter the amount that tends to be left over each time.</t>
        </r>
      </text>
    </comment>
    <comment ref="C97" authorId="0" shapeId="0" xr:uid="{00000000-0006-0000-0200-000009000000}">
      <text>
        <r>
          <rPr>
            <b/>
            <sz val="9"/>
            <color indexed="81"/>
            <rFont val="Tahoma"/>
            <family val="2"/>
          </rPr>
          <t>Jeff Fidyk:</t>
        </r>
        <r>
          <rPr>
            <sz val="9"/>
            <color indexed="81"/>
            <rFont val="Tahoma"/>
            <family val="2"/>
          </rPr>
          <t xml:space="preserve">
If some mixed ingredients are lost during production and this tends to be the norm when mixing a batch, enter that amount here.</t>
        </r>
      </text>
    </comment>
    <comment ref="C98" authorId="0" shapeId="0" xr:uid="{00000000-0006-0000-0200-00000A000000}">
      <text>
        <r>
          <rPr>
            <b/>
            <sz val="9"/>
            <color indexed="81"/>
            <rFont val="Tahoma"/>
            <family val="2"/>
          </rPr>
          <t>Jeff Fidyk:</t>
        </r>
        <r>
          <rPr>
            <sz val="9"/>
            <color indexed="81"/>
            <rFont val="Tahoma"/>
            <family val="2"/>
          </rPr>
          <t xml:space="preserve">
You may want to check some units from each batch to ensure they were made properly. If you tend to pull some items for Quality Control testing, enter the average number of units tested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B2" authorId="0" shapeId="0" xr:uid="{00000000-0006-0000-0400-000001000000}">
      <text>
        <r>
          <rPr>
            <b/>
            <sz val="9"/>
            <color indexed="81"/>
            <rFont val="Tahoma"/>
            <family val="2"/>
          </rPr>
          <t>Jeff Fidyk:</t>
        </r>
        <r>
          <rPr>
            <sz val="9"/>
            <color indexed="81"/>
            <rFont val="Tahoma"/>
            <family val="2"/>
          </rPr>
          <t xml:space="preserve">
This cell must remain empty</t>
        </r>
      </text>
    </comment>
    <comment ref="AE3" authorId="0" shapeId="0" xr:uid="{00000000-0006-0000-0400-000002000000}">
      <text>
        <r>
          <rPr>
            <b/>
            <sz val="9"/>
            <color indexed="81"/>
            <rFont val="Tahoma"/>
            <family val="2"/>
          </rPr>
          <t>Jeff Fidyk:</t>
        </r>
        <r>
          <rPr>
            <sz val="9"/>
            <color indexed="81"/>
            <rFont val="Tahoma"/>
            <family val="2"/>
          </rPr>
          <t xml:space="preserve">
Bug fix April 29-19. Need to transfer to all versions and publish to clients.</t>
        </r>
      </text>
    </comment>
    <comment ref="B75" authorId="0" shapeId="0" xr:uid="{00000000-0006-0000-0400-000003000000}">
      <text>
        <r>
          <rPr>
            <b/>
            <sz val="9"/>
            <color indexed="81"/>
            <rFont val="Tahoma"/>
            <family val="2"/>
          </rPr>
          <t>Jeff Fidyk:</t>
        </r>
        <r>
          <rPr>
            <sz val="9"/>
            <color indexed="81"/>
            <rFont val="Tahoma"/>
            <family val="2"/>
          </rPr>
          <t xml:space="preserve">
must be left blank</t>
        </r>
      </text>
    </comment>
    <comment ref="B125" authorId="0" shapeId="0" xr:uid="{00000000-0006-0000-0400-000004000000}">
      <text>
        <r>
          <rPr>
            <b/>
            <sz val="9"/>
            <color indexed="81"/>
            <rFont val="Tahoma"/>
            <family val="2"/>
          </rPr>
          <t>Jeff Fidyk:</t>
        </r>
        <r>
          <rPr>
            <sz val="9"/>
            <color indexed="81"/>
            <rFont val="Tahoma"/>
            <family val="2"/>
          </rPr>
          <t xml:space="preserve">
This section shows your break even points when you sell all stock at regular price.</t>
        </r>
      </text>
    </comment>
    <comment ref="E125" authorId="0" shapeId="0" xr:uid="{00000000-0006-0000-0400-000005000000}">
      <text>
        <r>
          <rPr>
            <b/>
            <sz val="9"/>
            <color indexed="81"/>
            <rFont val="Tahoma"/>
            <family val="2"/>
          </rPr>
          <t>Jeff Fidyk:</t>
        </r>
        <r>
          <rPr>
            <sz val="9"/>
            <color indexed="81"/>
            <rFont val="Tahoma"/>
            <family val="2"/>
          </rPr>
          <t xml:space="preserve">
Gross profit = Reg Sell - Cost 
Shows Per unit</t>
        </r>
      </text>
    </comment>
    <comment ref="F125" authorId="0" shapeId="0" xr:uid="{00000000-0006-0000-0400-000006000000}">
      <text>
        <r>
          <rPr>
            <b/>
            <sz val="9"/>
            <color indexed="81"/>
            <rFont val="Tahoma"/>
            <family val="2"/>
          </rPr>
          <t>Jeff Fidyk:</t>
        </r>
        <r>
          <rPr>
            <sz val="9"/>
            <color indexed="81"/>
            <rFont val="Tahoma"/>
            <family val="2"/>
          </rPr>
          <t xml:space="preserve">
B/E = Break Even
The number of units you need to sell to each customer type at the prices above to break even and make the desired profit per month as noted in cell E23</t>
        </r>
      </text>
    </comment>
    <comment ref="G125" authorId="0" shapeId="0" xr:uid="{00000000-0006-0000-0400-000007000000}">
      <text>
        <r>
          <rPr>
            <b/>
            <sz val="9"/>
            <color indexed="81"/>
            <rFont val="Tahoma"/>
            <family val="2"/>
          </rPr>
          <t>Jeff Fidyk:</t>
        </r>
        <r>
          <rPr>
            <sz val="9"/>
            <color indexed="81"/>
            <rFont val="Tahoma"/>
            <family val="2"/>
          </rPr>
          <t xml:space="preserve">
B/E = Break Even.
The number of cases of your product you need to sell to each customer type at the prices above to break even plus make your desired amount of profit.</t>
        </r>
      </text>
    </comment>
    <comment ref="H125" authorId="0" shapeId="0" xr:uid="{00000000-0006-0000-0400-000008000000}">
      <text>
        <r>
          <rPr>
            <b/>
            <sz val="9"/>
            <color indexed="81"/>
            <rFont val="Tahoma"/>
            <family val="2"/>
          </rPr>
          <t>Jeff Fidyk:</t>
        </r>
        <r>
          <rPr>
            <sz val="9"/>
            <color indexed="81"/>
            <rFont val="Tahoma"/>
            <family val="2"/>
          </rPr>
          <t xml:space="preserve">
B/E $ = Break Even The total Sales or Revenue you must make to Break Even.</t>
        </r>
      </text>
    </comment>
    <comment ref="I125" authorId="0" shapeId="0" xr:uid="{00000000-0006-0000-0400-000009000000}">
      <text>
        <r>
          <rPr>
            <b/>
            <sz val="9"/>
            <color indexed="81"/>
            <rFont val="Tahoma"/>
            <family val="2"/>
          </rPr>
          <t>Jeff Fidyk:</t>
        </r>
        <r>
          <rPr>
            <sz val="9"/>
            <color indexed="81"/>
            <rFont val="Tahoma"/>
            <family val="2"/>
          </rPr>
          <t xml:space="preserve">
You can enter forecast or actual sales mix in these boxes. Look at the results in row 37 to see the average profit and Break Even points.</t>
        </r>
      </text>
    </comment>
    <comment ref="CZ125" authorId="0" shapeId="0" xr:uid="{00000000-0006-0000-0400-00000A000000}">
      <text>
        <r>
          <rPr>
            <b/>
            <sz val="9"/>
            <color indexed="81"/>
            <rFont val="Tahoma"/>
            <family val="2"/>
          </rPr>
          <t>Jeff Fidyk:</t>
        </r>
        <r>
          <rPr>
            <sz val="9"/>
            <color indexed="81"/>
            <rFont val="Tahoma"/>
            <family val="2"/>
          </rPr>
          <t xml:space="preserve">
B/E = Break Even.
The number of cases of your product you need to sell to each customer type at the prices above to break even plus make your desired amount of profit.</t>
        </r>
      </text>
    </comment>
    <comment ref="DA125" authorId="0" shapeId="0" xr:uid="{00000000-0006-0000-0400-00000B000000}">
      <text>
        <r>
          <rPr>
            <b/>
            <sz val="9"/>
            <color indexed="81"/>
            <rFont val="Tahoma"/>
            <family val="2"/>
          </rPr>
          <t>Jeff Fidyk:</t>
        </r>
        <r>
          <rPr>
            <sz val="9"/>
            <color indexed="81"/>
            <rFont val="Tahoma"/>
            <family val="2"/>
          </rPr>
          <t xml:space="preserve">
B/E $ = Break Even The total Sales or Revenue you must make to Break Even.</t>
        </r>
      </text>
    </comment>
    <comment ref="DB125" authorId="0" shapeId="0" xr:uid="{00000000-0006-0000-0400-00000C000000}">
      <text>
        <r>
          <rPr>
            <b/>
            <sz val="9"/>
            <color indexed="81"/>
            <rFont val="Tahoma"/>
            <family val="2"/>
          </rPr>
          <t>Jeff Fidyk:</t>
        </r>
        <r>
          <rPr>
            <sz val="9"/>
            <color indexed="81"/>
            <rFont val="Tahoma"/>
            <family val="2"/>
          </rPr>
          <t xml:space="preserve">
You can enter forecast or actual sales mix in these boxes. Look at the results in row 37 to see the average profit and Break Even points.</t>
        </r>
      </text>
    </comment>
    <comment ref="B132" authorId="0" shapeId="0" xr:uid="{00000000-0006-0000-0400-00000D000000}">
      <text>
        <r>
          <rPr>
            <b/>
            <sz val="9"/>
            <color indexed="81"/>
            <rFont val="Tahoma"/>
            <family val="2"/>
          </rPr>
          <t>Jeff Fidyk:</t>
        </r>
        <r>
          <rPr>
            <sz val="9"/>
            <color indexed="81"/>
            <rFont val="Tahoma"/>
            <family val="2"/>
          </rPr>
          <t xml:space="preserve">
This section shows your break even points if you were to sell all units at promo or feature prices.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D3" authorId="0" shapeId="0" xr:uid="{00000000-0006-0000-0800-000001000000}">
      <text>
        <r>
          <rPr>
            <b/>
            <sz val="9"/>
            <color indexed="81"/>
            <rFont val="Tahoma"/>
            <family val="2"/>
          </rPr>
          <t>Jeff Fidyk:</t>
        </r>
        <r>
          <rPr>
            <sz val="9"/>
            <color indexed="81"/>
            <rFont val="Tahoma"/>
            <family val="2"/>
          </rPr>
          <t xml:space="preserve">
Columns D &amp; E show costs and resulting pricing for Regular price.</t>
        </r>
      </text>
    </comment>
    <comment ref="F3" authorId="0" shapeId="0" xr:uid="{00000000-0006-0000-0800-000002000000}">
      <text>
        <r>
          <rPr>
            <b/>
            <sz val="9"/>
            <color indexed="81"/>
            <rFont val="Tahoma"/>
            <family val="2"/>
          </rPr>
          <t>Jeff Fidyk:</t>
        </r>
        <r>
          <rPr>
            <sz val="9"/>
            <color indexed="81"/>
            <rFont val="Tahoma"/>
            <family val="2"/>
          </rPr>
          <t xml:space="preserve">
Columns F &amp; G show your costs and resulting pricing for when you choose to offer a feature.</t>
        </r>
      </text>
    </comment>
    <comment ref="D6" authorId="0" shapeId="0" xr:uid="{00000000-0006-0000-0800-000003000000}">
      <text>
        <r>
          <rPr>
            <b/>
            <sz val="9"/>
            <color indexed="81"/>
            <rFont val="Tahoma"/>
            <family val="2"/>
          </rPr>
          <t>Jeff Fidyk:</t>
        </r>
        <r>
          <rPr>
            <sz val="9"/>
            <color indexed="81"/>
            <rFont val="Tahoma"/>
            <family val="2"/>
          </rPr>
          <t xml:space="preserve">
The normal gross profit margin a retail grocer needs for a dry grocery item that sits on the shelf is 35%. But to be sure, try going to an independently-owned grocery store and ask the owner. It's ok they don't bite!</t>
        </r>
      </text>
    </comment>
    <comment ref="F6" authorId="0" shapeId="0" xr:uid="{00000000-0006-0000-0800-000004000000}">
      <text>
        <r>
          <rPr>
            <b/>
            <sz val="9"/>
            <color indexed="81"/>
            <rFont val="Tahoma"/>
            <family val="2"/>
          </rPr>
          <t>Jeff Fidyk:</t>
        </r>
        <r>
          <rPr>
            <sz val="9"/>
            <color indexed="81"/>
            <rFont val="Tahoma"/>
            <family val="2"/>
          </rPr>
          <t xml:space="preserve">
30% gross margin may be a bit generous for a feature but if you are being generous that should help intice a grocer to give you an off shelf display or an end display when you offer a great discount for their customers at a great margin.  Normal margin for a promo is typically in the 20% to 25% range.</t>
        </r>
      </text>
    </comment>
    <comment ref="J7" authorId="0" shapeId="0" xr:uid="{00000000-0006-0000-0800-000005000000}">
      <text>
        <r>
          <rPr>
            <sz val="9"/>
            <color indexed="81"/>
            <rFont val="Tahoma"/>
            <family val="2"/>
          </rPr>
          <t>You can type examples into this box; this number is not included in the pricing calculations as it is just an example to illustrate difference between gross margin and upcharge.</t>
        </r>
      </text>
    </comment>
    <comment ref="D11" authorId="0" shapeId="0" xr:uid="{00000000-0006-0000-0800-000006000000}">
      <text>
        <r>
          <rPr>
            <b/>
            <sz val="9"/>
            <color indexed="81"/>
            <rFont val="Tahoma"/>
            <family val="2"/>
          </rPr>
          <t>Jeff Fidyk:</t>
        </r>
        <r>
          <rPr>
            <sz val="9"/>
            <color indexed="81"/>
            <rFont val="Tahoma"/>
            <family val="2"/>
          </rPr>
          <t xml:space="preserve">
2.5% is typical for co-operative advertising allowance</t>
        </r>
      </text>
    </comment>
    <comment ref="D12" authorId="0" shapeId="0" xr:uid="{00000000-0006-0000-0800-000007000000}">
      <text>
        <r>
          <rPr>
            <b/>
            <sz val="9"/>
            <color indexed="81"/>
            <rFont val="Tahoma"/>
            <family val="2"/>
          </rPr>
          <t>Jeff Fidyk:</t>
        </r>
        <r>
          <rPr>
            <sz val="9"/>
            <color indexed="81"/>
            <rFont val="Tahoma"/>
            <family val="2"/>
          </rPr>
          <t xml:space="preserve">
You may encounter different names for these items when you deal with a corporate retailer than what is shown here. Doesn't matter. What is important is that the big retailers are typically looking for a total of between 12 and 14 percent for program monies.</t>
        </r>
      </text>
    </comment>
    <comment ref="D15" authorId="0" shapeId="0" xr:uid="{00000000-0006-0000-0800-000008000000}">
      <text>
        <r>
          <rPr>
            <b/>
            <sz val="9"/>
            <color indexed="81"/>
            <rFont val="Tahoma"/>
            <family val="2"/>
          </rPr>
          <t>Jeff Fidyk:</t>
        </r>
        <r>
          <rPr>
            <sz val="9"/>
            <color indexed="81"/>
            <rFont val="Tahoma"/>
            <family val="2"/>
          </rPr>
          <t xml:space="preserve">
This is the typical amount of commission you would pay a rep. If you pay this amount you typically wouldn't pay a salary as well but it depends on the line and the size of the territory and the earning potential.</t>
        </r>
      </text>
    </comment>
    <comment ref="D17" authorId="0" shapeId="0" xr:uid="{00000000-0006-0000-0800-000009000000}">
      <text>
        <r>
          <rPr>
            <b/>
            <sz val="9"/>
            <color indexed="81"/>
            <rFont val="Tahoma"/>
            <family val="2"/>
          </rPr>
          <t>Jeff Fidyk:</t>
        </r>
        <r>
          <rPr>
            <sz val="9"/>
            <color indexed="81"/>
            <rFont val="Tahoma"/>
            <family val="2"/>
          </rPr>
          <t xml:space="preserve">
Note this is a wholesale gross margin. If you are selling to a consumer you should be adding about 35 points to this and making at least 75%.  The average wholesale gross margin for Canada's food processing sector is 41%</t>
        </r>
      </text>
    </comment>
    <comment ref="F17" authorId="0" shapeId="0" xr:uid="{00000000-0006-0000-0800-00000A000000}">
      <text>
        <r>
          <rPr>
            <b/>
            <sz val="9"/>
            <color indexed="81"/>
            <rFont val="Tahoma"/>
            <family val="2"/>
          </rPr>
          <t>Jeff Fidyk:</t>
        </r>
        <r>
          <rPr>
            <sz val="9"/>
            <color indexed="81"/>
            <rFont val="Tahoma"/>
            <family val="2"/>
          </rPr>
          <t xml:space="preserve">
It's ok to occassionally sell for lower than your idea margin, just so long as it doesn't become a habit and all your volume is not at a discounted margin.</t>
        </r>
      </text>
    </comment>
    <comment ref="D18" authorId="0" shapeId="0" xr:uid="{00000000-0006-0000-0800-00000B000000}">
      <text>
        <r>
          <rPr>
            <sz val="9"/>
            <color indexed="81"/>
            <rFont val="Tahoma"/>
            <family val="2"/>
          </rPr>
          <t xml:space="preserve">Quick method: you can enter your COGS here to skip previous steps if you want to do a quick pricing exercise. Otherwise leave this blank.
</t>
        </r>
      </text>
    </comment>
    <comment ref="E20" authorId="0" shapeId="0" xr:uid="{00000000-0006-0000-0800-00000C00000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0" authorId="0" shapeId="0" xr:uid="{00000000-0006-0000-0800-00000D00000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0" authorId="0" shapeId="0" xr:uid="{00000000-0006-0000-0800-00000E000000}">
      <text>
        <r>
          <rPr>
            <b/>
            <sz val="9"/>
            <color indexed="81"/>
            <rFont val="Tahoma"/>
            <family val="2"/>
          </rPr>
          <t>Jeff Fidyk:</t>
        </r>
        <r>
          <rPr>
            <sz val="9"/>
            <color indexed="81"/>
            <rFont val="Tahoma"/>
            <family val="2"/>
          </rPr>
          <t xml:space="preserve">
This column shows the Promotional for Feature Selling price you would charge for each type of customer noted in Column B.</t>
        </r>
      </text>
    </comment>
    <comment ref="E26" authorId="0" shapeId="0" xr:uid="{00000000-0006-0000-0800-00000F00000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6" authorId="0" shapeId="0" xr:uid="{00000000-0006-0000-0800-00001000000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6" authorId="0" shapeId="0" xr:uid="{00000000-0006-0000-0800-000011000000}">
      <text>
        <r>
          <rPr>
            <b/>
            <sz val="9"/>
            <color indexed="81"/>
            <rFont val="Tahoma"/>
            <family val="2"/>
          </rPr>
          <t>Jeff Fidyk:</t>
        </r>
        <r>
          <rPr>
            <sz val="9"/>
            <color indexed="81"/>
            <rFont val="Tahoma"/>
            <family val="2"/>
          </rPr>
          <t xml:space="preserve">
This column shows the Promotional for Feature Selling price you would charge for each type of customer noted in Column 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D5" authorId="0" shapeId="0" xr:uid="{00000000-0006-0000-0900-000001000000}">
      <text>
        <r>
          <rPr>
            <b/>
            <sz val="9"/>
            <color indexed="81"/>
            <rFont val="Tahoma"/>
            <family val="2"/>
          </rPr>
          <t>Jeff Fidyk:</t>
        </r>
        <r>
          <rPr>
            <sz val="9"/>
            <color indexed="81"/>
            <rFont val="Tahoma"/>
            <family val="2"/>
          </rPr>
          <t xml:space="preserve">
Most restaurants set a benchmark for food cost of around 30% or 33%.</t>
        </r>
      </text>
    </comment>
    <comment ref="F5" authorId="0" shapeId="0" xr:uid="{00000000-0006-0000-0900-000002000000}">
      <text>
        <r>
          <rPr>
            <b/>
            <sz val="9"/>
            <color indexed="81"/>
            <rFont val="Tahoma"/>
            <family val="2"/>
          </rPr>
          <t>Jeff Fidyk:</t>
        </r>
        <r>
          <rPr>
            <sz val="9"/>
            <color indexed="81"/>
            <rFont val="Tahoma"/>
            <family val="2"/>
          </rPr>
          <t xml:space="preserve">
Most restaurants set a benchmark for food cost of around 30% or 33%.</t>
        </r>
      </text>
    </comment>
    <comment ref="D10" authorId="0" shapeId="0" xr:uid="{00000000-0006-0000-0900-000003000000}">
      <text>
        <r>
          <rPr>
            <b/>
            <sz val="9"/>
            <color indexed="81"/>
            <rFont val="Tahoma"/>
            <family val="2"/>
          </rPr>
          <t>Jeff Fidyk:</t>
        </r>
        <r>
          <rPr>
            <sz val="9"/>
            <color indexed="81"/>
            <rFont val="Tahoma"/>
            <family val="2"/>
          </rPr>
          <t xml:space="preserve">
2.5% is typical for co-operative advertising allowance</t>
        </r>
      </text>
    </comment>
    <comment ref="D11" authorId="0" shapeId="0" xr:uid="{00000000-0006-0000-0900-000004000000}">
      <text>
        <r>
          <rPr>
            <b/>
            <sz val="9"/>
            <color indexed="81"/>
            <rFont val="Tahoma"/>
            <family val="2"/>
          </rPr>
          <t>Jeff Fidyk:</t>
        </r>
        <r>
          <rPr>
            <sz val="9"/>
            <color indexed="81"/>
            <rFont val="Tahoma"/>
            <family val="2"/>
          </rPr>
          <t xml:space="preserve">
You may encounter different names for these items when you deal with a corporate retailer than what is shown here. Doesn't matter. What is important is that the big retailers are typically looking for a total of between 12 and 14 percent for program monies.</t>
        </r>
      </text>
    </comment>
    <comment ref="J11" authorId="0" shapeId="0" xr:uid="{00000000-0006-0000-0900-000005000000}">
      <text>
        <r>
          <rPr>
            <sz val="9"/>
            <color indexed="81"/>
            <rFont val="Tahoma"/>
            <family val="2"/>
          </rPr>
          <t xml:space="preserve">You can type examples into this box; this number will have no bearing on your pricing
</t>
        </r>
      </text>
    </comment>
    <comment ref="D14" authorId="0" shapeId="0" xr:uid="{00000000-0006-0000-0900-000006000000}">
      <text>
        <r>
          <rPr>
            <b/>
            <sz val="9"/>
            <color indexed="81"/>
            <rFont val="Tahoma"/>
            <family val="2"/>
          </rPr>
          <t>Jeff Fidyk:</t>
        </r>
        <r>
          <rPr>
            <sz val="9"/>
            <color indexed="81"/>
            <rFont val="Tahoma"/>
            <family val="2"/>
          </rPr>
          <t xml:space="preserve">
This is the typical amount of commission you would pay a rep. If you pay this amount you typically wouldn't pay a salary as well but it depends on the line and the size of the territory and the earning potential.</t>
        </r>
      </text>
    </comment>
    <comment ref="D16" authorId="0" shapeId="0" xr:uid="{00000000-0006-0000-0900-000007000000}">
      <text>
        <r>
          <rPr>
            <b/>
            <sz val="9"/>
            <color indexed="81"/>
            <rFont val="Tahoma"/>
            <family val="2"/>
          </rPr>
          <t>Jeff Fidyk:</t>
        </r>
        <r>
          <rPr>
            <sz val="9"/>
            <color indexed="81"/>
            <rFont val="Tahoma"/>
            <family val="2"/>
          </rPr>
          <t xml:space="preserve">
Note this is a wholesale gross margin. If you are selling to a consumer you should be adding about 35 points to this and making at least 75%.  The average wholesale gross margin for Canada's food processing sector is 41%</t>
        </r>
      </text>
    </comment>
    <comment ref="E19" authorId="0" shapeId="0" xr:uid="{00000000-0006-0000-0900-00000800000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19" authorId="0" shapeId="0" xr:uid="{00000000-0006-0000-0900-00000900000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19" authorId="0" shapeId="0" xr:uid="{00000000-0006-0000-0900-00000A000000}">
      <text>
        <r>
          <rPr>
            <b/>
            <sz val="9"/>
            <color indexed="81"/>
            <rFont val="Tahoma"/>
            <family val="2"/>
          </rPr>
          <t>Jeff Fidyk:</t>
        </r>
        <r>
          <rPr>
            <sz val="9"/>
            <color indexed="81"/>
            <rFont val="Tahoma"/>
            <family val="2"/>
          </rPr>
          <t xml:space="preserve">
This column shows the Promotional or Feature Selling price you would charge for each type of customer noted in Column B.</t>
        </r>
      </text>
    </comment>
    <comment ref="E25" authorId="0" shapeId="0" xr:uid="{00000000-0006-0000-0900-00000B00000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5" authorId="0" shapeId="0" xr:uid="{00000000-0006-0000-0900-00000C00000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5" authorId="0" shapeId="0" xr:uid="{00000000-0006-0000-0900-00000D000000}">
      <text>
        <r>
          <rPr>
            <b/>
            <sz val="9"/>
            <color indexed="81"/>
            <rFont val="Tahoma"/>
            <family val="2"/>
          </rPr>
          <t>Jeff Fidyk:</t>
        </r>
        <r>
          <rPr>
            <sz val="9"/>
            <color indexed="81"/>
            <rFont val="Tahoma"/>
            <family val="2"/>
          </rPr>
          <t xml:space="preserve">
This column shows the Promotional or Feature Selling price you would charge for each type of customer noted in Column 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B58" authorId="0" shapeId="0" xr:uid="{00000000-0006-0000-0A00-000001000000}">
      <text>
        <r>
          <rPr>
            <b/>
            <sz val="9"/>
            <color indexed="81"/>
            <rFont val="Tahoma"/>
            <family val="2"/>
          </rPr>
          <t>Based on total fixed costs applied to grocery sales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 Fidyk</author>
  </authors>
  <commentList>
    <comment ref="B58" authorId="0" shapeId="0" xr:uid="{00000000-0006-0000-0C00-000001000000}">
      <text>
        <r>
          <rPr>
            <b/>
            <sz val="9"/>
            <color indexed="81"/>
            <rFont val="Tahoma"/>
            <family val="2"/>
          </rPr>
          <t>Based on total fixed costs applied to food service sales</t>
        </r>
      </text>
    </comment>
  </commentList>
</comments>
</file>

<file path=xl/sharedStrings.xml><?xml version="1.0" encoding="utf-8"?>
<sst xmlns="http://schemas.openxmlformats.org/spreadsheetml/2006/main" count="1645" uniqueCount="514">
  <si>
    <t>Kg</t>
  </si>
  <si>
    <t>Food Cost Detail</t>
  </si>
  <si>
    <t>Enter the PURCHASE cost and unit of purchase in this chart</t>
  </si>
  <si>
    <t>Cost</t>
  </si>
  <si>
    <t>Amount</t>
  </si>
  <si>
    <t>Gallon</t>
  </si>
  <si>
    <t>Litre</t>
  </si>
  <si>
    <t>conversion table</t>
  </si>
  <si>
    <t>from kg</t>
  </si>
  <si>
    <t>from gal</t>
  </si>
  <si>
    <t>from litre</t>
  </si>
  <si>
    <t>lbs</t>
  </si>
  <si>
    <t>Total cost per batch</t>
  </si>
  <si>
    <t>work area</t>
  </si>
  <si>
    <t>Yields</t>
  </si>
  <si>
    <t>kg</t>
  </si>
  <si>
    <t>litre</t>
  </si>
  <si>
    <t>index</t>
  </si>
  <si>
    <t>yield</t>
  </si>
  <si>
    <t>cost/lb pre yield</t>
  </si>
  <si>
    <t>Waste cost per unit</t>
  </si>
  <si>
    <t>Total Cost of Sales</t>
  </si>
  <si>
    <t>Total Fixed Costs</t>
  </si>
  <si>
    <t xml:space="preserve"> </t>
  </si>
  <si>
    <t>Master package (carton or base)</t>
  </si>
  <si>
    <t>Master closure (tape or overwrap)</t>
  </si>
  <si>
    <t>Master label</t>
  </si>
  <si>
    <t>Direct labour - food production</t>
  </si>
  <si>
    <t>Direct labour - unit packaging</t>
  </si>
  <si>
    <t>Direct labour - master packaging</t>
  </si>
  <si>
    <t>Regular</t>
  </si>
  <si>
    <t>Promo/Feature</t>
  </si>
  <si>
    <t>Line</t>
  </si>
  <si>
    <t>%</t>
  </si>
  <si>
    <t>$</t>
  </si>
  <si>
    <t>C</t>
  </si>
  <si>
    <t>E</t>
  </si>
  <si>
    <t>Retailer landed cost</t>
  </si>
  <si>
    <t>Freight to retailer</t>
  </si>
  <si>
    <t>Sales/Agent commission</t>
  </si>
  <si>
    <t>Fixed costs per month</t>
  </si>
  <si>
    <t>Total</t>
  </si>
  <si>
    <t>Selling Price for each type of customer</t>
  </si>
  <si>
    <t>When selling direct to consumer</t>
  </si>
  <si>
    <t>When selling DSD to retailer</t>
  </si>
  <si>
    <t>When selling to a corporate chain</t>
  </si>
  <si>
    <t>When selling to an independent wholesaler</t>
  </si>
  <si>
    <t xml:space="preserve">When selling at regular prices </t>
  </si>
  <si>
    <t>B/E units</t>
  </si>
  <si>
    <t>B/E $</t>
  </si>
  <si>
    <t>% of total sales</t>
  </si>
  <si>
    <t xml:space="preserve">If selling to a MIX of customers </t>
  </si>
  <si>
    <t xml:space="preserve">When selling at promo/feature prices </t>
  </si>
  <si>
    <t>Lb</t>
  </si>
  <si>
    <t>units w yield</t>
  </si>
  <si>
    <t>cost/unit w yield</t>
  </si>
  <si>
    <t>ml</t>
  </si>
  <si>
    <t>oz</t>
  </si>
  <si>
    <t>cup</t>
  </si>
  <si>
    <t>tsp</t>
  </si>
  <si>
    <t>tbsp</t>
  </si>
  <si>
    <t>2.2 lb = 1 kg</t>
  </si>
  <si>
    <t>notes</t>
  </si>
  <si>
    <t>1 litre = 1 kg</t>
  </si>
  <si>
    <t>35 oz = 1 kg</t>
  </si>
  <si>
    <t>7.7 cups = 1kg</t>
  </si>
  <si>
    <t>200 tsp = 1 kg</t>
  </si>
  <si>
    <t>67.57 tbsp = 1kg</t>
  </si>
  <si>
    <t>Amount per batch</t>
  </si>
  <si>
    <t>1 kg = 1 kg</t>
  </si>
  <si>
    <t>Index</t>
  </si>
  <si>
    <t>unit conversion</t>
  </si>
  <si>
    <t>total cost</t>
  </si>
  <si>
    <t>total weight in standard units</t>
  </si>
  <si>
    <t>18% is added to each of the rates/hour to allow for extra cost of hiring labour</t>
  </si>
  <si>
    <t xml:space="preserve">TOTAL </t>
  </si>
  <si>
    <t>Ratio</t>
  </si>
  <si>
    <t>each</t>
  </si>
  <si>
    <t>Each</t>
  </si>
  <si>
    <t>from each</t>
  </si>
  <si>
    <t>Amount used/unit</t>
  </si>
  <si>
    <t>Amount used/case</t>
  </si>
  <si>
    <t>Labour</t>
  </si>
  <si>
    <t>Hours /batch</t>
  </si>
  <si>
    <t>Direct labour - food production - #1</t>
  </si>
  <si>
    <t>Direct labour - food production - #2</t>
  </si>
  <si>
    <t>Direct labour - unit packaging - #1</t>
  </si>
  <si>
    <t>Direct labour - unit packaging - #2</t>
  </si>
  <si>
    <t>Direct labour - master packaging - #1</t>
  </si>
  <si>
    <t>Direct labour - master packaging - #2</t>
  </si>
  <si>
    <t>Purchase units/case</t>
  </si>
  <si>
    <t>Purchase cost/case</t>
  </si>
  <si>
    <t>B/E cases</t>
  </si>
  <si>
    <t>(Direct to consumer)</t>
  </si>
  <si>
    <t>(DSD to retailer)</t>
  </si>
  <si>
    <t>(Independent wholesaler)</t>
  </si>
  <si>
    <t>Unit packaging part 1</t>
  </si>
  <si>
    <t>Unit packaging part 2</t>
  </si>
  <si>
    <t>Unit packaging part 3</t>
  </si>
  <si>
    <t>Detail</t>
  </si>
  <si>
    <t>section above is controlled by row 32 yields</t>
  </si>
  <si>
    <t>must adjust the address in each unit selection to place the result in column F of above table</t>
  </si>
  <si>
    <t>Section above must grow if more ingredients are added</t>
  </si>
  <si>
    <t>Unit packaging part 4</t>
  </si>
  <si>
    <t>Unit packaging part 5</t>
  </si>
  <si>
    <t>Full GP%</t>
  </si>
  <si>
    <t>Yield per amount purchased</t>
  </si>
  <si>
    <t>Share of total cost</t>
  </si>
  <si>
    <t>Yield of each ingredient as a percent</t>
  </si>
  <si>
    <t>Recipe scaling per batch</t>
  </si>
  <si>
    <t>Total cost</t>
  </si>
  <si>
    <t>Total waste per batch</t>
  </si>
  <si>
    <t>Unit packaging</t>
  </si>
  <si>
    <t>Case packaging</t>
  </si>
  <si>
    <t>Case closure</t>
  </si>
  <si>
    <t>Summary ratios</t>
  </si>
  <si>
    <t>Total food cost</t>
  </si>
  <si>
    <t>Total packaging cost</t>
  </si>
  <si>
    <t>Cost of sales (selling expenses) per month</t>
  </si>
  <si>
    <t>Cost item</t>
  </si>
  <si>
    <t>Retail gross margin</t>
  </si>
  <si>
    <t>Your invoice price to wholesale</t>
  </si>
  <si>
    <t>Advertising allowance</t>
  </si>
  <si>
    <t>Central billing allowance</t>
  </si>
  <si>
    <t>Annual volume rebate</t>
  </si>
  <si>
    <t>Shelf maintenance fee or other</t>
  </si>
  <si>
    <t>Your net price</t>
  </si>
  <si>
    <t>Your gross margin</t>
  </si>
  <si>
    <t>Your cost of goods (COGS)</t>
  </si>
  <si>
    <t>Reg sell</t>
  </si>
  <si>
    <t>Promo sell</t>
  </si>
  <si>
    <t>Gross profit</t>
  </si>
  <si>
    <t>(Corporate chain)</t>
  </si>
  <si>
    <t>- Fixed expenses</t>
  </si>
  <si>
    <t>= Net profit (before tax)</t>
  </si>
  <si>
    <t>Master package (overwrap)</t>
  </si>
  <si>
    <t>Master closure #2</t>
  </si>
  <si>
    <t>Direct labour - food production - #3</t>
  </si>
  <si>
    <t>Direct labour - food production - #4</t>
  </si>
  <si>
    <t>Direct labour - food production - #5</t>
  </si>
  <si>
    <t>Direct labour - unit packaging - #3</t>
  </si>
  <si>
    <t>Direct labour - unit packaging - #4</t>
  </si>
  <si>
    <t>Direct labour - pre-production prep #1</t>
  </si>
  <si>
    <t>Direct labour - pre-production prep #2</t>
  </si>
  <si>
    <t>Direct labour - pre-production prep #3</t>
  </si>
  <si>
    <t>Direct labour - pre-production prep #4</t>
  </si>
  <si>
    <t>Direct labour - master packaging - #3</t>
  </si>
  <si>
    <t>Direct labour - clean-up #1</t>
  </si>
  <si>
    <t>Direct labour - clean-up #2</t>
  </si>
  <si>
    <t>Direct labour - clean-up #3</t>
  </si>
  <si>
    <t>Direct labour - clean-up #4</t>
  </si>
  <si>
    <t>Note all costs should be LANDED - include delivery charges/freight to get items to you</t>
  </si>
  <si>
    <t>Note all costs should be LANDED - include delivery charges/freight to get these items to your location</t>
  </si>
  <si>
    <t>Packaging &amp; Labour - Grocery</t>
  </si>
  <si>
    <t>Bob</t>
  </si>
  <si>
    <t>Rate /hour</t>
  </si>
  <si>
    <t>Staff name</t>
  </si>
  <si>
    <t xml:space="preserve">Activity </t>
  </si>
  <si>
    <t>Direct labour - food production - #6</t>
  </si>
  <si>
    <t>Are you having the product made for you?</t>
  </si>
  <si>
    <t>Labour Cost - Food Production</t>
  </si>
  <si>
    <t>Packaging &amp; Labour - Food Service</t>
  </si>
  <si>
    <t>Plate cost to consumer</t>
  </si>
  <si>
    <t>Outbound freight</t>
  </si>
  <si>
    <t>How to communicate this information to a restaurant customer:</t>
  </si>
  <si>
    <t>Your invoice price to distributor</t>
  </si>
  <si>
    <t xml:space="preserve">Flyer &amp; magazine advertising </t>
  </si>
  <si>
    <t>Training distributor sales reps</t>
  </si>
  <si>
    <t>Support distributor trade shows</t>
  </si>
  <si>
    <t>Annual Volume Rebate</t>
  </si>
  <si>
    <t>Yes</t>
  </si>
  <si>
    <t>No</t>
  </si>
  <si>
    <t>made for you?</t>
  </si>
  <si>
    <t>grocery?</t>
  </si>
  <si>
    <t>food service?</t>
  </si>
  <si>
    <t>Total ingredient cost per package</t>
  </si>
  <si>
    <t>Fixed Costs</t>
  </si>
  <si>
    <t>Pricing - Food Service</t>
  </si>
  <si>
    <t>Pricing - Grocery</t>
  </si>
  <si>
    <t>Grocery Revenue</t>
  </si>
  <si>
    <t>Food Service Revenue</t>
  </si>
  <si>
    <t>(DSD to restaurants)</t>
  </si>
  <si>
    <t>Name of each person on staff</t>
  </si>
  <si>
    <t>Enter the names of every person who is involved with your entire process and their rate of pay per hour</t>
  </si>
  <si>
    <t>What is the name of the product you're making</t>
  </si>
  <si>
    <t>Will you be selling to grocery?</t>
  </si>
  <si>
    <t>Will you be selling to food service?</t>
  </si>
  <si>
    <t>Units</t>
  </si>
  <si>
    <t>cost /package</t>
  </si>
  <si>
    <t>Other</t>
  </si>
  <si>
    <t>Master closure #3</t>
  </si>
  <si>
    <t>Note</t>
  </si>
  <si>
    <t>Retail price per package</t>
  </si>
  <si>
    <t>Unit of Measure</t>
  </si>
  <si>
    <t>Package</t>
  </si>
  <si>
    <t>Bulk</t>
  </si>
  <si>
    <t>food svc - pkg/bulk?</t>
  </si>
  <si>
    <t>Settings, preferences</t>
  </si>
  <si>
    <t>Start</t>
  </si>
  <si>
    <t>Page Name /Hot Link</t>
  </si>
  <si>
    <t xml:space="preserve">Pricing - Grocery </t>
  </si>
  <si>
    <t>Profit &amp; Loss Contribution Analysis</t>
  </si>
  <si>
    <t>Navigation</t>
  </si>
  <si>
    <t>Ingredient Costs, Yields, Recipe, Wastage</t>
  </si>
  <si>
    <t>units/weight?</t>
  </si>
  <si>
    <t>prodn - units/weight?</t>
  </si>
  <si>
    <t>made for you</t>
  </si>
  <si>
    <t>ingredients</t>
  </si>
  <si>
    <t>Cost per package before wastage</t>
  </si>
  <si>
    <t>1 blank; 2 units; 3 weight</t>
  </si>
  <si>
    <t>weight grams</t>
  </si>
  <si>
    <t>weight oz</t>
  </si>
  <si>
    <t>Units yield</t>
  </si>
  <si>
    <t>per unit</t>
  </si>
  <si>
    <t>A</t>
  </si>
  <si>
    <t>B</t>
  </si>
  <si>
    <t xml:space="preserve">unit cost based on variables is </t>
  </si>
  <si>
    <t>5 eggs = 300g; 1 egg=60g</t>
  </si>
  <si>
    <t>Pre-prodn#1</t>
  </si>
  <si>
    <t>Pre-prodn#2</t>
  </si>
  <si>
    <t>Pre-prodn#3</t>
  </si>
  <si>
    <t>Pre-prodn#4</t>
  </si>
  <si>
    <t>Food prodn#1</t>
  </si>
  <si>
    <t>Food prodn#2</t>
  </si>
  <si>
    <t>Food prodn#3</t>
  </si>
  <si>
    <t>Food prodn#4</t>
  </si>
  <si>
    <t>Food prodn#5</t>
  </si>
  <si>
    <t>Food prodn#6</t>
  </si>
  <si>
    <t>Cleaning #1</t>
  </si>
  <si>
    <t>Cleaning #2</t>
  </si>
  <si>
    <t>Cleaning #3</t>
  </si>
  <si>
    <t>Cleaning #4</t>
  </si>
  <si>
    <t>grocery packaging</t>
  </si>
  <si>
    <t>unit pkg #1</t>
  </si>
  <si>
    <t>unit pkg #2</t>
  </si>
  <si>
    <t>unit pkg #3</t>
  </si>
  <si>
    <t>unit pkg #4</t>
  </si>
  <si>
    <t>master pkg #1</t>
  </si>
  <si>
    <t>master pkg #2</t>
  </si>
  <si>
    <t>master pkg #3</t>
  </si>
  <si>
    <t>food svc packagin</t>
  </si>
  <si>
    <t>Cost /batch</t>
  </si>
  <si>
    <t>Cost /package</t>
  </si>
  <si>
    <t>Labour hours /batch</t>
  </si>
  <si>
    <r>
      <rPr>
        <b/>
        <sz val="14"/>
        <color theme="1"/>
        <rFont val="Calibri"/>
        <family val="2"/>
        <scheme val="minor"/>
      </rPr>
      <t>Grocery</t>
    </r>
    <r>
      <rPr>
        <b/>
        <sz val="11"/>
        <color theme="1"/>
        <rFont val="Calibri"/>
        <family val="2"/>
        <scheme val="minor"/>
      </rPr>
      <t xml:space="preserve">                                             Cost summary &amp; analysis</t>
    </r>
  </si>
  <si>
    <r>
      <rPr>
        <b/>
        <sz val="14"/>
        <color theme="1"/>
        <rFont val="Calibri"/>
        <family val="2"/>
        <scheme val="minor"/>
      </rPr>
      <t>Food Service</t>
    </r>
    <r>
      <rPr>
        <b/>
        <sz val="11"/>
        <color theme="1"/>
        <rFont val="Calibri"/>
        <family val="2"/>
        <scheme val="minor"/>
      </rPr>
      <t xml:space="preserve">                                       Cost summary &amp; analysis</t>
    </r>
  </si>
  <si>
    <t>You are now ready to navigate to the next page in the process (click 1 below)</t>
  </si>
  <si>
    <t>cost /portion</t>
  </si>
  <si>
    <t>N/A</t>
  </si>
  <si>
    <t>Selling Price for each type of customer                 (per CASE)</t>
  </si>
  <si>
    <t>Reg sell        (per case)</t>
  </si>
  <si>
    <t>Gross $ (per case)</t>
  </si>
  <si>
    <t>Gross $   (per case)</t>
  </si>
  <si>
    <t>GROCERY</t>
  </si>
  <si>
    <t>FOOD SERVICE</t>
  </si>
  <si>
    <t>Customer's landed cost/portion</t>
  </si>
  <si>
    <t>fs portion size unit/weight</t>
  </si>
  <si>
    <t>Sales Forecast - Grocery</t>
  </si>
  <si>
    <t>Direct to consumer</t>
  </si>
  <si>
    <t>Corporate chain</t>
  </si>
  <si>
    <t>Jan</t>
  </si>
  <si>
    <t>Feb</t>
  </si>
  <si>
    <t>Mar</t>
  </si>
  <si>
    <t>Apr</t>
  </si>
  <si>
    <t>May</t>
  </si>
  <si>
    <t>Jun</t>
  </si>
  <si>
    <t>Jul</t>
  </si>
  <si>
    <t>Aug</t>
  </si>
  <si>
    <t>Sep</t>
  </si>
  <si>
    <t>Oct</t>
  </si>
  <si>
    <t>Nov</t>
  </si>
  <si>
    <t>Dec</t>
  </si>
  <si>
    <t>Wholesaler</t>
  </si>
  <si>
    <t>DSD retail</t>
  </si>
  <si>
    <t>grocery sales</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</si>
  <si>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</si>
  <si>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</si>
  <si>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</si>
  <si>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</si>
  <si>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</si>
  <si>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</si>
  <si>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</si>
  <si>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</si>
  <si>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</si>
  <si>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</si>
  <si>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</si>
  <si>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</si>
  <si>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</si>
  <si>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</si>
  <si>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</si>
  <si>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</si>
  <si>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</si>
  <si>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</si>
  <si>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</si>
  <si>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</si>
  <si>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</si>
  <si>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</si>
  <si>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</si>
  <si>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</si>
  <si>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</si>
  <si>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Location</t>
  </si>
  <si>
    <t>Customer Category</t>
  </si>
  <si>
    <t>Banner/Specifics</t>
  </si>
  <si>
    <t>Estimated Sales Per Month in CASES</t>
  </si>
  <si>
    <t>total</t>
  </si>
  <si>
    <t>sales per month</t>
  </si>
  <si>
    <t>gross profit per month</t>
  </si>
  <si>
    <t>direct</t>
  </si>
  <si>
    <t>DSD</t>
  </si>
  <si>
    <t>Corp</t>
  </si>
  <si>
    <t>Whole</t>
  </si>
  <si>
    <t>sales per month per customer type</t>
  </si>
  <si>
    <t>mix</t>
  </si>
  <si>
    <t>gross profit mix</t>
  </si>
  <si>
    <t>b/e units mix</t>
  </si>
  <si>
    <t>be/ cases mix</t>
  </si>
  <si>
    <t>flag</t>
  </si>
  <si>
    <t>This resource consists of the following pages</t>
  </si>
  <si>
    <t>Feature</t>
  </si>
  <si>
    <t>Measure</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</si>
  <si>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</si>
  <si>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</si>
  <si>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</si>
  <si>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</si>
  <si>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</si>
  <si>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</si>
  <si>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</si>
  <si>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</si>
  <si>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</si>
  <si>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</si>
  <si>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</si>
  <si>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</si>
  <si>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</si>
  <si>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</si>
  <si>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</si>
  <si>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</si>
  <si>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</si>
  <si>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</si>
  <si>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</si>
  <si>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</si>
  <si>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</si>
  <si>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</si>
  <si>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</si>
  <si>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</si>
  <si>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</si>
  <si>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regular</t>
  </si>
  <si>
    <t>feature</t>
  </si>
  <si>
    <t>Total sales per month</t>
  </si>
  <si>
    <t>Total sales @ regular price</t>
  </si>
  <si>
    <t>Total sales @ feature price</t>
  </si>
  <si>
    <t>Proportion @ feature price</t>
  </si>
  <si>
    <t>Total gross profit /month</t>
  </si>
  <si>
    <t>Total gross profit @ regular price</t>
  </si>
  <si>
    <t>Total gross profit @ feature price</t>
  </si>
  <si>
    <t>Gross profit margin /month</t>
  </si>
  <si>
    <t>Average gross profit /unit</t>
  </si>
  <si>
    <t>Average gross profit /case</t>
  </si>
  <si>
    <t>Pricing</t>
  </si>
  <si>
    <t xml:space="preserve">  </t>
  </si>
  <si>
    <t>Additional sales in cases needed to break even</t>
  </si>
  <si>
    <t>Sales in cases needed to break even</t>
  </si>
  <si>
    <t>Total case sales per month</t>
  </si>
  <si>
    <t>Forecast Case Sales</t>
  </si>
  <si>
    <t>Forecast Dollar Sales</t>
  </si>
  <si>
    <t>Forecast Gross Dollars</t>
  </si>
  <si>
    <t>Forecast Gross Margin</t>
  </si>
  <si>
    <t>portions</t>
  </si>
  <si>
    <t>portions per case</t>
  </si>
  <si>
    <t>portions per suggested serving</t>
  </si>
  <si>
    <t>Grocery sales forecast</t>
  </si>
  <si>
    <t>Food Service sales forecast</t>
  </si>
  <si>
    <t>Sales Forecast - Food Service</t>
  </si>
  <si>
    <t>DSD restaurants</t>
  </si>
  <si>
    <t>food service sales</t>
  </si>
  <si>
    <t>regular (I)</t>
  </si>
  <si>
    <t>feature (K)</t>
  </si>
  <si>
    <t>When selling to a corporate chain (net)</t>
  </si>
  <si>
    <t>f</t>
  </si>
  <si>
    <t>h</t>
  </si>
  <si>
    <t>Regular Price</t>
  </si>
  <si>
    <t>Feature Price</t>
  </si>
  <si>
    <t>Average gross profit /portion</t>
  </si>
  <si>
    <t>A4</t>
  </si>
  <si>
    <t xml:space="preserve">When selling direct to consumers </t>
  </si>
  <si>
    <t xml:space="preserve">When selling DSD to restaurants </t>
  </si>
  <si>
    <t xml:space="preserve">When selling to a distributor </t>
  </si>
  <si>
    <t>Selling to distributor corporate (net)</t>
  </si>
  <si>
    <t>Total case sales sold @ regular price</t>
  </si>
  <si>
    <t>Total case sales sold @ feature price</t>
  </si>
  <si>
    <t>Grocery Revenue forecast</t>
  </si>
  <si>
    <t>Food Service Revenue forecast</t>
  </si>
  <si>
    <t>(Independent distributor)</t>
  </si>
  <si>
    <t>(corporate distributor - net)</t>
  </si>
  <si>
    <t>Total Revenue forecast</t>
  </si>
  <si>
    <t>When selling to corporate distributor (net)</t>
  </si>
  <si>
    <t>When selling to independent distributor</t>
  </si>
  <si>
    <t>Independent distributor</t>
  </si>
  <si>
    <t>Corporate distributor</t>
  </si>
  <si>
    <t>reg</t>
  </si>
  <si>
    <t>independant distributor</t>
  </si>
  <si>
    <t>corporate distributor (net)</t>
  </si>
  <si>
    <t>NA</t>
  </si>
  <si>
    <t>- COGS Grocery</t>
  </si>
  <si>
    <t>= Gross profit Grocery</t>
  </si>
  <si>
    <t>- COGS Food Service</t>
  </si>
  <si>
    <t>= Gross profit Food Service</t>
  </si>
  <si>
    <t>Annualized</t>
  </si>
  <si>
    <t>- COGS Total</t>
  </si>
  <si>
    <t>= Gross profit Total</t>
  </si>
  <si>
    <t>- Cost of Sales</t>
  </si>
  <si>
    <t>= Contribution to Fixed</t>
  </si>
  <si>
    <t>labour calcs</t>
  </si>
  <si>
    <t>food production</t>
  </si>
  <si>
    <t>grocery pkg</t>
  </si>
  <si>
    <t>food service pkg</t>
  </si>
  <si>
    <t>total production time grocery</t>
  </si>
  <si>
    <t>total production time food service</t>
  </si>
  <si>
    <t>Desired/target profit per month</t>
  </si>
  <si>
    <t>Grand total fixed costs</t>
  </si>
  <si>
    <t>Selling Price for each type of customer                          (per PORTION)</t>
  </si>
  <si>
    <t>Number of PORTIONS per CASE:</t>
  </si>
  <si>
    <t>1_Ing</t>
  </si>
  <si>
    <t>2_Lab</t>
  </si>
  <si>
    <t>3_Pkg_G</t>
  </si>
  <si>
    <t>4_Pkg_FS</t>
  </si>
  <si>
    <t>5_Fixed</t>
  </si>
  <si>
    <t>cases per batch</t>
  </si>
  <si>
    <t>groc packages per batch</t>
  </si>
  <si>
    <t>groc packages per case</t>
  </si>
  <si>
    <t>groc cases per batch</t>
  </si>
  <si>
    <t>6_Price_G</t>
  </si>
  <si>
    <t>7_Price_FS</t>
  </si>
  <si>
    <t>Total production HOURS to produce total case sales/month</t>
  </si>
  <si>
    <t>Total 8-hour DAYS to produce total case sales per month</t>
  </si>
  <si>
    <t>Production Time</t>
  </si>
  <si>
    <t>WARNING! This will clear the contents of this page. There is NO undo</t>
  </si>
  <si>
    <t>aaaa</t>
  </si>
  <si>
    <t>Sales Actual - Grocery</t>
  </si>
  <si>
    <t>Sales Actual - Food Service</t>
  </si>
  <si>
    <t>Use this sheet to track your actual Sales Per Month in CASES</t>
  </si>
  <si>
    <t>Actual Case Sales</t>
  </si>
  <si>
    <t>Fixed Costs &amp; Profit Target</t>
  </si>
  <si>
    <t>Food Service actual sales</t>
  </si>
  <si>
    <t xml:space="preserve">Grocery actual sales </t>
  </si>
  <si>
    <t>12_P&amp;L</t>
  </si>
  <si>
    <t>8_Sls_Fcst_G</t>
  </si>
  <si>
    <t>9_Sls_Act_G</t>
  </si>
  <si>
    <t>10_Sls_Fcst_FS</t>
  </si>
  <si>
    <t>11_Sls_Act_FS</t>
  </si>
  <si>
    <t xml:space="preserve">Start </t>
  </si>
  <si>
    <t>Food Product Costing, Pricing, &amp; Sales Forecasting &amp; Tracking Resource</t>
  </si>
  <si>
    <t>Wholesale Upcharge</t>
  </si>
  <si>
    <t>Wholesale Gross Margin</t>
  </si>
  <si>
    <t>groc</t>
  </si>
  <si>
    <t>food svc</t>
  </si>
  <si>
    <t>Distributor Upcharge</t>
  </si>
  <si>
    <t>Distributor Gross Margin</t>
  </si>
  <si>
    <t>Wholesale Upcharge versus Wholesale Gross Margin</t>
  </si>
  <si>
    <t>Distributor gross margin</t>
  </si>
  <si>
    <t>Upcharge =</t>
  </si>
  <si>
    <t>Wholesale gross margin</t>
  </si>
  <si>
    <t>Distributor Upcharge versus Distributor Gross Margin</t>
  </si>
  <si>
    <t>&lt;&lt;Select&gt;&gt;</t>
  </si>
  <si>
    <t>Master closure (tape/overwrap/staple)</t>
  </si>
  <si>
    <t>Is the finished item dry or wet?</t>
  </si>
  <si>
    <t>Dry</t>
  </si>
  <si>
    <t>Wet</t>
  </si>
  <si>
    <t>Weight/Volume</t>
  </si>
  <si>
    <t>What is your preferred unit of measure for weights/volumes?</t>
  </si>
  <si>
    <t>Imperial</t>
  </si>
  <si>
    <t>Metric</t>
  </si>
  <si>
    <t>Are you selling your product by 'units' or by 'weight'/'volume'?</t>
  </si>
  <si>
    <t>2=dry; 3=wet</t>
  </si>
  <si>
    <t>total wastage</t>
  </si>
  <si>
    <t>1000 ml = 1 kg</t>
  </si>
  <si>
    <t>&lt;&lt; Select &gt;&gt;</t>
  </si>
  <si>
    <t xml:space="preserve">Gallon </t>
  </si>
  <si>
    <t>imperial</t>
  </si>
  <si>
    <t>metric</t>
  </si>
  <si>
    <t>cost per common weight</t>
  </si>
  <si>
    <r>
      <t xml:space="preserve">For all charts in this file, only enter information as indicated in the </t>
    </r>
    <r>
      <rPr>
        <b/>
        <sz val="11"/>
        <color rgb="FFFFFF00"/>
        <rFont val="Calibri"/>
        <family val="2"/>
        <scheme val="minor"/>
      </rPr>
      <t>YELLOW</t>
    </r>
    <r>
      <rPr>
        <b/>
        <sz val="11"/>
        <color theme="1"/>
        <rFont val="Calibri"/>
        <family val="2"/>
        <scheme val="minor"/>
      </rPr>
      <t xml:space="preserve"> highlighted boxes.</t>
    </r>
  </si>
  <si>
    <t>Keep scrolling down to enter some information about your product and your staff</t>
  </si>
  <si>
    <t>The MB Ag Pricing Tool</t>
  </si>
  <si>
    <t>The Pricing Tool was developed by the Province of Manitoba, Department of Agriculture and is the property of Manitoba Agriculture. It may not be modified or re-branded to represent ownership other than Manitoba Agriculture.</t>
  </si>
  <si>
    <t xml:space="preserve">The Pricing Tool provides both Metric and Imperial units of measure and freely converts various measuring units back and forth. All conversions are based on using water weight as the conversion factor. </t>
  </si>
  <si>
    <t xml:space="preserve">Not all ingredients conform to water weight so care should therefore be taken to verify for yourself that the measurements provided by the Pricing Tool match your own calculations within what you deem a reasonable margin of error. </t>
  </si>
  <si>
    <t xml:space="preserve">In the interest of simplicity, the Pricing Tool is built to calculate the cost and selling prices for one product at a time. </t>
  </si>
  <si>
    <t>Information should only be entered in yellow-highlighted cells. If you attempt to enter information in a cell that is not yellow-highlighted or if you click onto the contents of the formula bar you will receive the following error message:</t>
  </si>
  <si>
    <t xml:space="preserve">Simply click OK then try to avoid clicking on those cells as noted above. </t>
  </si>
  <si>
    <t>Waste and shrinkage per batch</t>
  </si>
  <si>
    <t>Starting weight</t>
  </si>
  <si>
    <t>Ending weight</t>
  </si>
  <si>
    <t>Moisture loss ratio</t>
  </si>
  <si>
    <t>Total moisture loss per batch as a percentage</t>
  </si>
  <si>
    <t>Moisture Loss</t>
  </si>
  <si>
    <t>Moisture loss for bread - open pan
Moisture loss for bread - closed pan
Average moisture loss for buns</t>
  </si>
  <si>
    <t>16%
11%
20%</t>
  </si>
  <si>
    <t>You can do a test of your product by measuring the weight of product before and after baking/dehydrating and entering those numbers here. Then enter the ratio provided in cell C97.</t>
  </si>
  <si>
    <t>E/C</t>
  </si>
  <si>
    <t>Units don't matter here (this number should be largest)
Just be consistent between starting and ending weight.</t>
  </si>
  <si>
    <t>If you get a negative result, you reversed the starting and ending weight. The starting weight needs to be larger than ending weight.</t>
  </si>
  <si>
    <r>
      <t xml:space="preserve">If order for the sheet to recognize </t>
    </r>
    <r>
      <rPr>
        <b/>
        <sz val="11"/>
        <color theme="1"/>
        <rFont val="Calibri"/>
        <family val="2"/>
        <scheme val="minor"/>
      </rPr>
      <t>any</t>
    </r>
    <r>
      <rPr>
        <sz val="11"/>
        <color theme="1"/>
        <rFont val="Calibri"/>
        <family val="2"/>
        <scheme val="minor"/>
      </rPr>
      <t xml:space="preserve"> ingredient, you need to enter a value for the cost. </t>
    </r>
  </si>
  <si>
    <r>
      <t xml:space="preserve">If your recipe uses </t>
    </r>
    <r>
      <rPr>
        <b/>
        <sz val="11"/>
        <color theme="1"/>
        <rFont val="Calibri"/>
        <family val="2"/>
        <scheme val="minor"/>
      </rPr>
      <t>water</t>
    </r>
    <r>
      <rPr>
        <sz val="11"/>
        <color theme="1"/>
        <rFont val="Calibri"/>
        <family val="2"/>
        <scheme val="minor"/>
      </rPr>
      <t xml:space="preserve"> it is suggested you include this in your ingredient list so it is included as part of the total weight of your product. </t>
    </r>
  </si>
  <si>
    <r>
      <rPr>
        <b/>
        <u/>
        <sz val="11"/>
        <color theme="1"/>
        <rFont val="Calibri"/>
        <family val="2"/>
        <scheme val="minor"/>
      </rPr>
      <t>In the case of water</t>
    </r>
    <r>
      <rPr>
        <sz val="11"/>
        <color theme="1"/>
        <rFont val="Calibri"/>
        <family val="2"/>
        <scheme val="minor"/>
      </rPr>
      <t>, City of Winnipeg charges about $4.60 per 1,000 litres. If you enter this as your cost for water your recipe will be able to figure out the cost per amount actually used.</t>
    </r>
  </si>
  <si>
    <t>If you are baking or dehydrating foods that high high moisture content, you may need to allow for moisture loss in order to provide a more accurate yield of final product for sale. 
Here are some moisture loss figures for some common items. You can also do your own test to determine your own figure for this.</t>
  </si>
  <si>
    <t>Cash Flow</t>
  </si>
  <si>
    <t>Estimated ingredient cost</t>
  </si>
  <si>
    <t>Estimated labour cost</t>
  </si>
  <si>
    <t>Estimated packaging cost</t>
  </si>
  <si>
    <t>Totals</t>
  </si>
  <si>
    <t>Cash Flow Total</t>
  </si>
  <si>
    <t>Total Grocery &amp; Food Service</t>
  </si>
  <si>
    <t>Version updated: May 3, 2022</t>
  </si>
  <si>
    <t>Copyright Government of Manitoba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</si>
</sst>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_-;\-* #,##0_-;_-* &quot;-&quot;??_-;_-@_-"/>
    <numFmt numFmtId="165" formatCode="0.0%"/>
    <numFmt numFmtId="166" formatCode="&quot;$&quot;#,##0.00"/>
    <numFmt numFmtId="167" formatCode="_-&quot;$&quot;* #,##0_-;\-&quot;$&quot;* #,##0_-;_-&quot;$&quot;* &quot;-&quot;??_-;_-@_-"/>
    <numFmt numFmtId="168" formatCode="0.0"/>
    <numFmt numFmtId="169" formatCode="_-* #,##0.0_-;\-* #,##0.0_-;_-* &quot;-&quot;??_-;_-@_-"/>
    <numFmt numFmtId="170" formatCode="0.000"/>
    <numFmt numFmtId="171" formatCode="_-&quot;$&quot;* #,##0.000_-;\-&quot;$&quot;* #,##0.000_-;_-&quot;$&quot;* &quot;-&quot;??_-;_-@_-"/>
    <numFmt numFmtId="172" formatCode="&quot;$&quot;#,##0"/>
  </numFmts>
  <fonts count="1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b/>
      <sz val="11"/>
      <color rgb="FFFFFF00"/>
      <name val="Calibri"/>
      <family val="2"/>
      <scheme val="minor"/>
    </font>
    <font>
      <sz val="10"/>
      <color theme="1"/>
      <name val="Calibri"/>
      <family val="2"/>
      <scheme val="minor"/>
    </font>
    <font>
      <sz val="14"/>
      <color theme="1"/>
      <name val="Calibri"/>
      <family val="2"/>
      <scheme val="minor"/>
    </font>
    <font>
      <sz val="8"/>
      <color theme="1"/>
      <name val="Calibri"/>
      <family val="2"/>
      <scheme val="minor"/>
    </font>
    <font>
      <sz val="9"/>
      <color theme="1"/>
      <name val="Calibri"/>
      <family val="2"/>
      <scheme val="minor"/>
    </font>
    <font>
      <b/>
      <sz val="20"/>
      <color theme="1"/>
      <name val="Calibri"/>
      <family val="2"/>
      <scheme val="minor"/>
    </font>
    <font>
      <b/>
      <sz val="16"/>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5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left>
      <right style="thin">
        <color theme="0"/>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0"/>
      </left>
      <right/>
      <top/>
      <bottom/>
      <diagonal/>
    </border>
    <border>
      <left/>
      <right/>
      <top style="thin">
        <color theme="1"/>
      </top>
      <bottom style="thin">
        <color theme="1"/>
      </bottom>
      <diagonal/>
    </border>
    <border>
      <left style="thin">
        <color theme="1"/>
      </left>
      <right style="thin">
        <color theme="1"/>
      </right>
      <top/>
      <bottom/>
      <diagonal/>
    </border>
    <border>
      <left/>
      <right style="thin">
        <color theme="1"/>
      </right>
      <top/>
      <bottom style="thin">
        <color theme="1"/>
      </bottom>
      <diagonal/>
    </border>
    <border>
      <left/>
      <right style="thin">
        <color theme="0"/>
      </right>
      <top/>
      <bottom/>
      <diagonal/>
    </border>
    <border>
      <left/>
      <right/>
      <top/>
      <bottom style="thin">
        <color theme="1"/>
      </bottom>
      <diagonal/>
    </border>
    <border>
      <left style="thin">
        <color theme="1"/>
      </left>
      <right/>
      <top style="thin">
        <color theme="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1"/>
      </right>
      <top style="thin">
        <color theme="1"/>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9" fillId="0" borderId="0" applyNumberFormat="0" applyFill="0" applyBorder="0" applyAlignment="0" applyProtection="0"/>
  </cellStyleXfs>
  <cellXfs count="387">
    <xf numFmtId="0" fontId="0" fillId="0" borderId="0" xfId="0"/>
    <xf numFmtId="44" fontId="3" fillId="0" borderId="0" xfId="2" applyFont="1"/>
    <xf numFmtId="0" fontId="0" fillId="0" borderId="10" xfId="0" applyBorder="1"/>
    <xf numFmtId="44" fontId="3" fillId="0" borderId="10" xfId="2" applyFont="1" applyBorder="1"/>
    <xf numFmtId="44" fontId="3" fillId="0" borderId="10" xfId="2" applyFont="1" applyBorder="1" applyAlignment="1">
      <alignment horizontal="center"/>
    </xf>
    <xf numFmtId="0" fontId="0" fillId="0" borderId="10" xfId="0" applyBorder="1" applyAlignment="1">
      <alignment horizontal="center"/>
    </xf>
    <xf numFmtId="44" fontId="3" fillId="0" borderId="0" xfId="2" applyFont="1" applyAlignment="1">
      <alignment horizontal="center"/>
    </xf>
    <xf numFmtId="0" fontId="0" fillId="0" borderId="0" xfId="0" applyAlignment="1">
      <alignment horizontal="center"/>
    </xf>
    <xf numFmtId="0" fontId="4" fillId="0" borderId="0" xfId="0" applyFont="1" applyAlignment="1">
      <alignment horizontal="center"/>
    </xf>
    <xf numFmtId="43" fontId="3" fillId="0" borderId="0" xfId="1" applyFont="1"/>
    <xf numFmtId="0" fontId="4" fillId="0" borderId="1" xfId="0" applyFont="1" applyBorder="1"/>
    <xf numFmtId="44" fontId="4" fillId="0" borderId="1" xfId="2" applyFont="1" applyBorder="1" applyAlignment="1">
      <alignment horizontal="center"/>
    </xf>
    <xf numFmtId="44" fontId="3" fillId="0" borderId="1" xfId="2" applyFont="1" applyBorder="1" applyAlignment="1">
      <alignment horizontal="center"/>
    </xf>
    <xf numFmtId="44" fontId="4" fillId="0" borderId="1" xfId="2" applyFont="1" applyBorder="1"/>
    <xf numFmtId="44" fontId="4" fillId="0" borderId="1" xfId="2" applyFont="1" applyBorder="1" applyAlignment="1">
      <alignment horizontal="right"/>
    </xf>
    <xf numFmtId="0" fontId="0" fillId="0" borderId="11" xfId="0" applyBorder="1"/>
    <xf numFmtId="0" fontId="5" fillId="0" borderId="0" xfId="0" applyFont="1"/>
    <xf numFmtId="43" fontId="5" fillId="0" borderId="0" xfId="1" applyFont="1"/>
    <xf numFmtId="44" fontId="3" fillId="0" borderId="0" xfId="2" applyFont="1" applyBorder="1"/>
    <xf numFmtId="44" fontId="3" fillId="0" borderId="0" xfId="2" applyFont="1" applyBorder="1" applyAlignment="1">
      <alignment horizontal="center"/>
    </xf>
    <xf numFmtId="0" fontId="4" fillId="0" borderId="1" xfId="0" applyFont="1" applyBorder="1" applyAlignment="1">
      <alignment vertical="center" wrapText="1"/>
    </xf>
    <xf numFmtId="0" fontId="0" fillId="0" borderId="0" xfId="0" applyAlignment="1">
      <alignment vertical="center" wrapText="1"/>
    </xf>
    <xf numFmtId="15" fontId="0" fillId="0" borderId="0" xfId="0" applyNumberFormat="1"/>
    <xf numFmtId="43" fontId="0" fillId="0" borderId="1" xfId="0" applyNumberFormat="1" applyBorder="1" applyAlignment="1">
      <alignment vertical="center" wrapText="1"/>
    </xf>
    <xf numFmtId="43" fontId="0" fillId="0" borderId="0" xfId="0" applyNumberFormat="1"/>
    <xf numFmtId="0" fontId="0" fillId="0" borderId="1" xfId="0" applyBorder="1" applyAlignment="1">
      <alignment horizontal="center" vertical="center" wrapText="1"/>
    </xf>
    <xf numFmtId="9" fontId="0" fillId="0" borderId="0" xfId="0" applyNumberFormat="1"/>
    <xf numFmtId="0" fontId="5" fillId="0" borderId="0" xfId="0" applyFont="1" applyAlignment="1">
      <alignment horizontal="center"/>
    </xf>
    <xf numFmtId="44" fontId="4" fillId="0" borderId="1" xfId="2" applyFont="1" applyFill="1" applyBorder="1" applyAlignment="1">
      <alignment horizontal="center"/>
    </xf>
    <xf numFmtId="44" fontId="3" fillId="0" borderId="1" xfId="2" applyFont="1" applyFill="1" applyBorder="1" applyAlignment="1">
      <alignment horizontal="center"/>
    </xf>
    <xf numFmtId="0" fontId="4" fillId="0" borderId="0" xfId="0" applyFont="1"/>
    <xf numFmtId="0" fontId="4" fillId="0" borderId="12" xfId="0" applyFont="1" applyBorder="1"/>
    <xf numFmtId="44" fontId="4" fillId="0" borderId="12" xfId="2" applyFont="1" applyBorder="1" applyAlignment="1">
      <alignment horizontal="center"/>
    </xf>
    <xf numFmtId="0" fontId="0" fillId="0" borderId="12" xfId="0" applyBorder="1"/>
    <xf numFmtId="44" fontId="4" fillId="0" borderId="0" xfId="2" applyFont="1" applyBorder="1"/>
    <xf numFmtId="0" fontId="4" fillId="0" borderId="12" xfId="0" applyFont="1" applyBorder="1" applyAlignment="1">
      <alignment horizontal="right"/>
    </xf>
    <xf numFmtId="0" fontId="0" fillId="0" borderId="1" xfId="0" applyBorder="1"/>
    <xf numFmtId="165" fontId="3" fillId="2" borderId="1" xfId="3" applyNumberFormat="1" applyFont="1" applyFill="1" applyBorder="1"/>
    <xf numFmtId="0" fontId="6" fillId="0" borderId="0" xfId="0" applyFont="1"/>
    <xf numFmtId="0" fontId="0" fillId="0" borderId="12" xfId="0"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0" fillId="0" borderId="4" xfId="0" applyBorder="1" applyAlignment="1">
      <alignment horizontal="center"/>
    </xf>
    <xf numFmtId="0" fontId="0" fillId="0" borderId="4" xfId="0" applyBorder="1"/>
    <xf numFmtId="0" fontId="0" fillId="0" borderId="1" xfId="0" applyBorder="1" applyAlignment="1">
      <alignment horizontal="center"/>
    </xf>
    <xf numFmtId="165" fontId="3" fillId="0" borderId="1" xfId="3" applyNumberFormat="1" applyFont="1" applyBorder="1"/>
    <xf numFmtId="9" fontId="3" fillId="0" borderId="0" xfId="3" applyFont="1"/>
    <xf numFmtId="0" fontId="4" fillId="0" borderId="12" xfId="0" applyFont="1" applyBorder="1" applyAlignment="1">
      <alignment horizontal="center"/>
    </xf>
    <xf numFmtId="165" fontId="3" fillId="0" borderId="12" xfId="3" applyNumberFormat="1" applyFont="1" applyBorder="1" applyAlignment="1">
      <alignment horizontal="center"/>
    </xf>
    <xf numFmtId="0" fontId="4" fillId="0" borderId="1" xfId="0" applyFont="1" applyBorder="1" applyAlignment="1">
      <alignment horizontal="center"/>
    </xf>
    <xf numFmtId="164" fontId="3" fillId="0" borderId="12" xfId="1" applyNumberFormat="1" applyFont="1" applyBorder="1" applyAlignment="1">
      <alignment horizontal="center"/>
    </xf>
    <xf numFmtId="164" fontId="4" fillId="0" borderId="1" xfId="1" applyNumberFormat="1" applyFont="1" applyBorder="1" applyAlignment="1">
      <alignment horizontal="center"/>
    </xf>
    <xf numFmtId="44" fontId="4" fillId="0" borderId="1" xfId="2" applyFont="1" applyBorder="1" applyAlignment="1">
      <alignment horizontal="center" vertical="center" wrapText="1"/>
    </xf>
    <xf numFmtId="166" fontId="3" fillId="0" borderId="1" xfId="2" applyNumberFormat="1" applyFont="1" applyBorder="1"/>
    <xf numFmtId="166" fontId="4" fillId="0" borderId="1" xfId="2" applyNumberFormat="1" applyFont="1" applyBorder="1"/>
    <xf numFmtId="166" fontId="0" fillId="0" borderId="12" xfId="0" applyNumberFormat="1" applyBorder="1" applyAlignment="1">
      <alignment horizontal="center"/>
    </xf>
    <xf numFmtId="166" fontId="0" fillId="0" borderId="0" xfId="0" applyNumberFormat="1"/>
    <xf numFmtId="166" fontId="4" fillId="0" borderId="12" xfId="0" applyNumberFormat="1" applyFont="1" applyBorder="1" applyAlignment="1">
      <alignment horizontal="center"/>
    </xf>
    <xf numFmtId="166" fontId="0" fillId="0" borderId="13" xfId="0" applyNumberFormat="1" applyBorder="1" applyAlignment="1">
      <alignment horizontal="center"/>
    </xf>
    <xf numFmtId="166" fontId="4" fillId="0" borderId="1" xfId="0" applyNumberFormat="1" applyFont="1" applyBorder="1" applyAlignment="1">
      <alignment horizontal="center"/>
    </xf>
    <xf numFmtId="0" fontId="4" fillId="0" borderId="0" xfId="0" applyFont="1" applyAlignment="1">
      <alignment horizontal="left"/>
    </xf>
    <xf numFmtId="0" fontId="4" fillId="0" borderId="6" xfId="0" applyFont="1" applyBorder="1" applyAlignment="1">
      <alignment vertical="center" wrapText="1"/>
    </xf>
    <xf numFmtId="44" fontId="4" fillId="0" borderId="5" xfId="2" applyFont="1" applyBorder="1" applyAlignment="1">
      <alignment horizontal="center" vertical="center" wrapText="1"/>
    </xf>
    <xf numFmtId="0" fontId="0" fillId="0" borderId="0" xfId="0" applyAlignment="1">
      <alignment horizontal="left"/>
    </xf>
    <xf numFmtId="165" fontId="4" fillId="0" borderId="12" xfId="3" applyNumberFormat="1" applyFont="1" applyBorder="1"/>
    <xf numFmtId="0" fontId="0" fillId="0" borderId="14" xfId="0" applyBorder="1"/>
    <xf numFmtId="165" fontId="3" fillId="0" borderId="12" xfId="3" applyNumberFormat="1" applyFont="1" applyBorder="1"/>
    <xf numFmtId="165" fontId="0" fillId="0" borderId="12" xfId="0" applyNumberFormat="1" applyBorder="1"/>
    <xf numFmtId="165" fontId="4" fillId="0" borderId="12" xfId="0" applyNumberFormat="1" applyFont="1" applyBorder="1"/>
    <xf numFmtId="0" fontId="4" fillId="0" borderId="12" xfId="0" applyFont="1" applyBorder="1" applyAlignment="1">
      <alignment horizontal="right" vertical="center" wrapText="1"/>
    </xf>
    <xf numFmtId="44" fontId="4" fillId="0" borderId="12" xfId="2" applyFont="1" applyFill="1" applyBorder="1" applyAlignment="1">
      <alignment horizontal="center" vertical="center" wrapText="1"/>
    </xf>
    <xf numFmtId="0" fontId="0" fillId="2" borderId="12" xfId="0" applyFill="1" applyBorder="1" applyAlignment="1">
      <alignment horizont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44" fontId="4" fillId="0" borderId="12" xfId="2" applyFont="1" applyBorder="1" applyAlignment="1">
      <alignment horizontal="center" vertical="center" wrapText="1"/>
    </xf>
    <xf numFmtId="0" fontId="4" fillId="0" borderId="13" xfId="0" applyFont="1" applyBorder="1" applyAlignment="1">
      <alignment horizontal="center" vertical="center" wrapText="1"/>
    </xf>
    <xf numFmtId="0" fontId="0" fillId="0" borderId="1" xfId="0" quotePrefix="1" applyBorder="1"/>
    <xf numFmtId="167" fontId="3" fillId="0" borderId="1" xfId="2" applyNumberFormat="1" applyFont="1" applyBorder="1"/>
    <xf numFmtId="167" fontId="3" fillId="0" borderId="0" xfId="2" applyNumberFormat="1" applyFont="1"/>
    <xf numFmtId="166" fontId="4" fillId="0" borderId="12" xfId="0" applyNumberFormat="1" applyFont="1" applyBorder="1" applyAlignment="1">
      <alignment horizontal="right"/>
    </xf>
    <xf numFmtId="166" fontId="3" fillId="0" borderId="12" xfId="2" applyNumberFormat="1" applyFont="1" applyBorder="1" applyAlignment="1">
      <alignment horizontal="right"/>
    </xf>
    <xf numFmtId="166" fontId="3" fillId="0" borderId="13" xfId="2" applyNumberFormat="1" applyFont="1" applyBorder="1" applyAlignment="1">
      <alignment horizontal="right"/>
    </xf>
    <xf numFmtId="166" fontId="4" fillId="0" borderId="1" xfId="0" applyNumberFormat="1" applyFont="1" applyBorder="1" applyAlignment="1">
      <alignment horizontal="right"/>
    </xf>
    <xf numFmtId="0" fontId="0" fillId="0" borderId="0" xfId="0" applyAlignment="1">
      <alignment horizontal="right"/>
    </xf>
    <xf numFmtId="164" fontId="4" fillId="0" borderId="12" xfId="1" applyNumberFormat="1" applyFont="1" applyBorder="1" applyAlignment="1">
      <alignment horizontal="center"/>
    </xf>
    <xf numFmtId="167" fontId="4" fillId="0" borderId="1" xfId="2" applyNumberFormat="1" applyFont="1" applyBorder="1"/>
    <xf numFmtId="165" fontId="4" fillId="0" borderId="1" xfId="3" applyNumberFormat="1" applyFont="1" applyBorder="1"/>
    <xf numFmtId="0" fontId="4" fillId="0" borderId="14" xfId="0" applyFont="1" applyBorder="1" applyAlignment="1">
      <alignment vertical="center" wrapText="1"/>
    </xf>
    <xf numFmtId="44" fontId="4" fillId="0" borderId="16" xfId="2" applyFont="1" applyBorder="1" applyAlignment="1">
      <alignment horizontal="center" vertical="center" wrapText="1"/>
    </xf>
    <xf numFmtId="44" fontId="3" fillId="0" borderId="1" xfId="2" applyFont="1" applyBorder="1"/>
    <xf numFmtId="0" fontId="4" fillId="0" borderId="6" xfId="0" applyFont="1" applyBorder="1" applyAlignment="1">
      <alignment horizontal="center" vertical="center" wrapText="1"/>
    </xf>
    <xf numFmtId="0" fontId="0" fillId="0" borderId="17" xfId="0" applyBorder="1"/>
    <xf numFmtId="166" fontId="0" fillId="0" borderId="1" xfId="0" applyNumberFormat="1" applyBorder="1" applyAlignment="1">
      <alignment horizontal="center"/>
    </xf>
    <xf numFmtId="0" fontId="0" fillId="3" borderId="0" xfId="0" applyFill="1" applyAlignment="1">
      <alignment horizontal="center"/>
    </xf>
    <xf numFmtId="0" fontId="0" fillId="3" borderId="0" xfId="0" applyFill="1"/>
    <xf numFmtId="43" fontId="0" fillId="3" borderId="0" xfId="0" applyNumberFormat="1" applyFill="1"/>
    <xf numFmtId="43" fontId="3" fillId="3" borderId="0" xfId="1" applyFont="1" applyFill="1"/>
    <xf numFmtId="44" fontId="3" fillId="0" borderId="14" xfId="2" applyFont="1" applyBorder="1" applyAlignment="1">
      <alignment horizontal="center"/>
    </xf>
    <xf numFmtId="44" fontId="3" fillId="0" borderId="14" xfId="2" applyFont="1" applyFill="1" applyBorder="1" applyAlignment="1">
      <alignment horizontal="center"/>
    </xf>
    <xf numFmtId="44" fontId="4" fillId="0" borderId="13" xfId="2" applyFont="1" applyFill="1" applyBorder="1" applyAlignment="1">
      <alignment horizontal="center" vertical="center" wrapText="1"/>
    </xf>
    <xf numFmtId="165" fontId="3" fillId="0" borderId="1" xfId="3" applyNumberFormat="1" applyFont="1" applyBorder="1" applyAlignment="1">
      <alignment horizontal="center"/>
    </xf>
    <xf numFmtId="0" fontId="7" fillId="0" borderId="0" xfId="0" applyFont="1"/>
    <xf numFmtId="0" fontId="0" fillId="2" borderId="1" xfId="0" applyFill="1" applyBorder="1" applyAlignment="1">
      <alignment horizontal="center"/>
    </xf>
    <xf numFmtId="166" fontId="0" fillId="0" borderId="21" xfId="0" applyNumberFormat="1" applyBorder="1"/>
    <xf numFmtId="0" fontId="0" fillId="0" borderId="22" xfId="0" applyBorder="1"/>
    <xf numFmtId="0" fontId="8" fillId="0" borderId="0" xfId="0" applyFont="1"/>
    <xf numFmtId="43" fontId="0" fillId="0" borderId="1" xfId="0" applyNumberFormat="1" applyBorder="1" applyAlignment="1">
      <alignment horizontal="left"/>
    </xf>
    <xf numFmtId="43" fontId="0" fillId="0" borderId="1" xfId="0" applyNumberFormat="1" applyBorder="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2" fontId="0" fillId="0" borderId="0" xfId="0" applyNumberFormat="1"/>
    <xf numFmtId="0" fontId="0" fillId="5" borderId="0" xfId="0" applyFill="1"/>
    <xf numFmtId="44" fontId="3" fillId="0" borderId="18" xfId="2" applyFont="1" applyBorder="1" applyAlignment="1">
      <alignment horizontal="center"/>
    </xf>
    <xf numFmtId="0" fontId="0" fillId="2" borderId="13" xfId="0" applyFill="1" applyBorder="1" applyAlignment="1">
      <alignment horizontal="center"/>
    </xf>
    <xf numFmtId="166" fontId="3" fillId="0" borderId="20" xfId="2" applyNumberFormat="1" applyFont="1" applyFill="1" applyBorder="1" applyAlignment="1">
      <alignment horizontal="center"/>
    </xf>
    <xf numFmtId="166" fontId="3" fillId="0" borderId="1" xfId="2" applyNumberFormat="1" applyFont="1" applyFill="1" applyBorder="1" applyAlignment="1">
      <alignment horizontal="center"/>
    </xf>
    <xf numFmtId="166" fontId="0" fillId="0" borderId="11" xfId="0" applyNumberFormat="1" applyBorder="1" applyAlignment="1">
      <alignment horizontal="center"/>
    </xf>
    <xf numFmtId="166" fontId="0" fillId="0" borderId="11" xfId="0" applyNumberFormat="1" applyBorder="1"/>
    <xf numFmtId="166" fontId="0" fillId="0" borderId="17" xfId="0" applyNumberFormat="1" applyBorder="1" applyAlignment="1">
      <alignment horizont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0" fillId="7" borderId="0" xfId="0" applyFill="1"/>
    <xf numFmtId="0" fontId="0" fillId="0" borderId="0" xfId="0" applyAlignment="1">
      <alignment horizontal="center" wrapText="1"/>
    </xf>
    <xf numFmtId="44" fontId="0" fillId="0" borderId="0" xfId="2" applyFont="1"/>
    <xf numFmtId="169" fontId="0" fillId="0" borderId="0" xfId="1" applyNumberFormat="1" applyFont="1" applyAlignment="1">
      <alignment horizontal="center"/>
    </xf>
    <xf numFmtId="43" fontId="0" fillId="0" borderId="0" xfId="0" applyNumberFormat="1" applyAlignment="1">
      <alignment horizontal="center"/>
    </xf>
    <xf numFmtId="0" fontId="0" fillId="0" borderId="6" xfId="0" applyBorder="1" applyAlignment="1">
      <alignment horizontal="left"/>
    </xf>
    <xf numFmtId="0" fontId="0" fillId="0" borderId="8" xfId="0" applyBorder="1" applyAlignment="1">
      <alignment horizontal="left"/>
    </xf>
    <xf numFmtId="0" fontId="0" fillId="0" borderId="5" xfId="0" applyBorder="1" applyAlignment="1">
      <alignment horizontal="left"/>
    </xf>
    <xf numFmtId="170" fontId="0" fillId="0" borderId="0" xfId="0" applyNumberFormat="1"/>
    <xf numFmtId="0" fontId="4" fillId="0" borderId="0" xfId="0" applyFont="1" applyAlignment="1">
      <alignment horizontal="center" wrapText="1"/>
    </xf>
    <xf numFmtId="171" fontId="3" fillId="0" borderId="1" xfId="2" applyNumberFormat="1" applyFont="1" applyBorder="1" applyAlignment="1">
      <alignment horizontal="center"/>
    </xf>
    <xf numFmtId="44" fontId="0" fillId="0" borderId="1" xfId="2" applyFont="1" applyBorder="1" applyAlignment="1">
      <alignment horizontal="center"/>
    </xf>
    <xf numFmtId="0" fontId="0" fillId="8" borderId="0" xfId="0" applyFill="1"/>
    <xf numFmtId="44" fontId="0" fillId="0" borderId="0" xfId="2" applyFont="1" applyAlignment="1">
      <alignment horizontal="center"/>
    </xf>
    <xf numFmtId="168" fontId="0" fillId="0" borderId="0" xfId="0" applyNumberFormat="1"/>
    <xf numFmtId="168" fontId="0" fillId="0" borderId="1" xfId="0" applyNumberFormat="1" applyBorder="1" applyAlignment="1">
      <alignment horizontal="center"/>
    </xf>
    <xf numFmtId="44" fontId="4" fillId="0" borderId="16" xfId="2" applyFont="1" applyBorder="1" applyAlignment="1">
      <alignment horizontal="right" vertical="center" wrapText="1"/>
    </xf>
    <xf numFmtId="44" fontId="3" fillId="0" borderId="16" xfId="2" applyFont="1" applyBorder="1"/>
    <xf numFmtId="44" fontId="4" fillId="0" borderId="16" xfId="2" applyFont="1" applyBorder="1"/>
    <xf numFmtId="44" fontId="4" fillId="0" borderId="30" xfId="2" applyFont="1" applyBorder="1" applyAlignment="1">
      <alignment horizontal="right" vertical="center" wrapText="1"/>
    </xf>
    <xf numFmtId="166" fontId="3" fillId="0" borderId="1" xfId="2" applyNumberFormat="1" applyFont="1" applyFill="1" applyBorder="1"/>
    <xf numFmtId="2" fontId="0" fillId="0" borderId="1" xfId="0" applyNumberFormat="1" applyBorder="1"/>
    <xf numFmtId="2" fontId="4" fillId="0" borderId="1" xfId="0" applyNumberFormat="1" applyFont="1" applyBorder="1"/>
    <xf numFmtId="168" fontId="0" fillId="0" borderId="0" xfId="0" applyNumberFormat="1" applyAlignment="1">
      <alignment horizontal="center"/>
    </xf>
    <xf numFmtId="2" fontId="0" fillId="0" borderId="1" xfId="0" applyNumberFormat="1" applyBorder="1" applyAlignment="1">
      <alignment horizontal="right"/>
    </xf>
    <xf numFmtId="166" fontId="3" fillId="0" borderId="12" xfId="2" applyNumberFormat="1" applyFont="1" applyBorder="1" applyAlignment="1">
      <alignment horizontal="center"/>
    </xf>
    <xf numFmtId="0" fontId="0" fillId="0" borderId="0" xfId="0" applyAlignment="1">
      <alignment vertical="center"/>
    </xf>
    <xf numFmtId="0" fontId="12" fillId="0" borderId="0" xfId="0" applyFont="1"/>
    <xf numFmtId="0" fontId="7" fillId="0" borderId="0" xfId="0" applyFont="1" applyAlignment="1">
      <alignment horizontal="left"/>
    </xf>
    <xf numFmtId="0" fontId="12" fillId="0" borderId="0" xfId="0" applyFont="1" applyAlignment="1">
      <alignment horizontal="left"/>
    </xf>
    <xf numFmtId="172" fontId="4" fillId="0" borderId="1" xfId="0" applyNumberFormat="1" applyFont="1" applyBorder="1" applyAlignment="1">
      <alignment horizontal="center"/>
    </xf>
    <xf numFmtId="165" fontId="0" fillId="0" borderId="0" xfId="3" applyNumberFormat="1" applyFont="1"/>
    <xf numFmtId="167" fontId="0" fillId="0" borderId="0" xfId="0" applyNumberFormat="1" applyAlignment="1">
      <alignment horizontal="center"/>
    </xf>
    <xf numFmtId="0" fontId="4" fillId="0" borderId="9" xfId="0" applyFont="1" applyBorder="1" applyAlignment="1">
      <alignment horizontal="center"/>
    </xf>
    <xf numFmtId="165" fontId="4" fillId="0" borderId="1" xfId="3" applyNumberFormat="1" applyFont="1" applyBorder="1" applyAlignment="1">
      <alignment horizontal="center"/>
    </xf>
    <xf numFmtId="1" fontId="0" fillId="0" borderId="0" xfId="0" applyNumberFormat="1"/>
    <xf numFmtId="166" fontId="0" fillId="0" borderId="1" xfId="2" applyNumberFormat="1" applyFont="1" applyBorder="1"/>
    <xf numFmtId="0" fontId="6" fillId="0" borderId="0" xfId="0" applyFont="1" applyAlignment="1">
      <alignment vertical="center"/>
    </xf>
    <xf numFmtId="0" fontId="0" fillId="0" borderId="1" xfId="0" applyBorder="1" applyAlignment="1">
      <alignment horizontal="left"/>
    </xf>
    <xf numFmtId="0" fontId="4" fillId="0" borderId="1" xfId="0" applyFont="1" applyBorder="1" applyAlignment="1">
      <alignment horizontal="left"/>
    </xf>
    <xf numFmtId="172" fontId="4" fillId="0" borderId="1" xfId="2" applyNumberFormat="1" applyFont="1" applyBorder="1" applyAlignment="1">
      <alignment horizontal="center"/>
    </xf>
    <xf numFmtId="172" fontId="3" fillId="0" borderId="1" xfId="2" applyNumberFormat="1" applyFont="1" applyBorder="1" applyAlignment="1">
      <alignment horizontal="center"/>
    </xf>
    <xf numFmtId="166" fontId="0" fillId="0" borderId="5" xfId="2" applyNumberFormat="1" applyFont="1" applyBorder="1"/>
    <xf numFmtId="1" fontId="0" fillId="0" borderId="5" xfId="1" applyNumberFormat="1" applyFont="1" applyBorder="1" applyAlignment="1">
      <alignment horizontal="center"/>
    </xf>
    <xf numFmtId="164" fontId="0" fillId="0" borderId="1" xfId="1" applyNumberFormat="1" applyFont="1" applyBorder="1" applyAlignment="1">
      <alignment horizontal="center"/>
    </xf>
    <xf numFmtId="0" fontId="4" fillId="0" borderId="0" xfId="0" applyFont="1" applyAlignment="1">
      <alignment horizontal="right"/>
    </xf>
    <xf numFmtId="0" fontId="0" fillId="4" borderId="0" xfId="0" applyFill="1" applyAlignment="1">
      <alignment horizontal="center"/>
    </xf>
    <xf numFmtId="0" fontId="0" fillId="4" borderId="0" xfId="0" applyFill="1"/>
    <xf numFmtId="2" fontId="0" fillId="4" borderId="0" xfId="0" applyNumberFormat="1" applyFill="1"/>
    <xf numFmtId="1" fontId="0" fillId="4" borderId="0" xfId="0" applyNumberFormat="1" applyFill="1"/>
    <xf numFmtId="165" fontId="0" fillId="4" borderId="0" xfId="3" applyNumberFormat="1" applyFont="1" applyFill="1"/>
    <xf numFmtId="165" fontId="3" fillId="0" borderId="1" xfId="3" applyNumberFormat="1" applyFont="1" applyFill="1" applyBorder="1"/>
    <xf numFmtId="0" fontId="0" fillId="5" borderId="0" xfId="0" applyFill="1" applyAlignment="1">
      <alignment horizontal="center"/>
    </xf>
    <xf numFmtId="1" fontId="0" fillId="0" borderId="5" xfId="1" applyNumberFormat="1" applyFont="1" applyFill="1" applyBorder="1" applyAlignment="1">
      <alignment horizontal="center"/>
    </xf>
    <xf numFmtId="172" fontId="3" fillId="0" borderId="1" xfId="2" applyNumberFormat="1" applyFont="1" applyFill="1" applyBorder="1" applyAlignment="1">
      <alignment horizontal="center"/>
    </xf>
    <xf numFmtId="172" fontId="4" fillId="0" borderId="1" xfId="2" applyNumberFormat="1" applyFont="1" applyFill="1" applyBorder="1" applyAlignment="1">
      <alignment horizontal="center"/>
    </xf>
    <xf numFmtId="165" fontId="3" fillId="0" borderId="1" xfId="3" applyNumberFormat="1" applyFont="1" applyFill="1" applyBorder="1" applyAlignment="1">
      <alignment horizontal="center"/>
    </xf>
    <xf numFmtId="165" fontId="4" fillId="0" borderId="1" xfId="3" applyNumberFormat="1" applyFont="1" applyFill="1" applyBorder="1" applyAlignment="1">
      <alignment horizontal="center"/>
    </xf>
    <xf numFmtId="0" fontId="13" fillId="0" borderId="1" xfId="0" applyFont="1" applyBorder="1"/>
    <xf numFmtId="0" fontId="14" fillId="0" borderId="1" xfId="0" applyFont="1" applyBorder="1"/>
    <xf numFmtId="167" fontId="4" fillId="0" borderId="1" xfId="0" applyNumberFormat="1" applyFont="1" applyBorder="1"/>
    <xf numFmtId="167" fontId="0" fillId="0" borderId="1" xfId="2" applyNumberFormat="1" applyFont="1" applyBorder="1"/>
    <xf numFmtId="167" fontId="0" fillId="0" borderId="1" xfId="2" quotePrefix="1" applyNumberFormat="1" applyFont="1" applyBorder="1"/>
    <xf numFmtId="0" fontId="4" fillId="0" borderId="9" xfId="0" applyFont="1" applyBorder="1" applyAlignment="1">
      <alignment horizontal="left"/>
    </xf>
    <xf numFmtId="44" fontId="0" fillId="0" borderId="0" xfId="2" applyFont="1" applyFill="1"/>
    <xf numFmtId="165" fontId="0" fillId="0" borderId="0" xfId="3" applyNumberFormat="1" applyFont="1" applyFill="1"/>
    <xf numFmtId="43" fontId="3" fillId="0" borderId="0" xfId="1" applyFont="1" applyFill="1"/>
    <xf numFmtId="0" fontId="4" fillId="0" borderId="1" xfId="0" quotePrefix="1" applyFont="1" applyBorder="1"/>
    <xf numFmtId="167" fontId="4" fillId="0" borderId="1" xfId="2" quotePrefix="1" applyNumberFormat="1" applyFont="1" applyBorder="1"/>
    <xf numFmtId="0" fontId="4" fillId="0" borderId="1" xfId="0" applyFont="1" applyBorder="1" applyAlignment="1">
      <alignment horizontal="left" vertical="center" wrapText="1"/>
    </xf>
    <xf numFmtId="0" fontId="4" fillId="0" borderId="1" xfId="0" applyFont="1" applyBorder="1" applyAlignment="1">
      <alignment horizontal="right"/>
    </xf>
    <xf numFmtId="165" fontId="0" fillId="0" borderId="1" xfId="3" applyNumberFormat="1" applyFont="1" applyBorder="1"/>
    <xf numFmtId="165" fontId="4" fillId="0" borderId="1" xfId="3" applyNumberFormat="1" applyFont="1" applyBorder="1" applyAlignment="1">
      <alignment horizontal="right"/>
    </xf>
    <xf numFmtId="1" fontId="0" fillId="0" borderId="7" xfId="0" applyNumberFormat="1" applyBorder="1" applyAlignment="1">
      <alignment horizontal="center"/>
    </xf>
    <xf numFmtId="0" fontId="9" fillId="0" borderId="0" xfId="4" applyAlignment="1">
      <alignment horizontal="left"/>
    </xf>
    <xf numFmtId="0" fontId="4" fillId="0" borderId="0" xfId="0" applyFont="1" applyAlignment="1">
      <alignment vertical="center" wrapText="1"/>
    </xf>
    <xf numFmtId="0" fontId="15" fillId="0" borderId="0" xfId="0" applyFont="1" applyAlignment="1">
      <alignment vertical="center" wrapText="1"/>
    </xf>
    <xf numFmtId="0" fontId="4" fillId="0" borderId="23" xfId="0" applyFont="1" applyBorder="1" applyAlignment="1">
      <alignment horizontal="left" vertical="center" wrapText="1"/>
    </xf>
    <xf numFmtId="0" fontId="4" fillId="0" borderId="13" xfId="0" applyFont="1" applyBorder="1" applyAlignment="1">
      <alignment horizontal="right" vertical="center" wrapText="1"/>
    </xf>
    <xf numFmtId="165" fontId="0" fillId="0" borderId="1" xfId="0" applyNumberFormat="1" applyBorder="1"/>
    <xf numFmtId="165" fontId="4" fillId="0" borderId="1" xfId="0" applyNumberFormat="1" applyFont="1" applyBorder="1"/>
    <xf numFmtId="44" fontId="4" fillId="0" borderId="1" xfId="2" applyFont="1" applyBorder="1" applyAlignment="1">
      <alignment horizontal="right" vertical="center" wrapText="1"/>
    </xf>
    <xf numFmtId="44" fontId="0" fillId="0" borderId="1" xfId="2" applyFont="1" applyBorder="1" applyAlignment="1">
      <alignment horizontal="right"/>
    </xf>
    <xf numFmtId="0" fontId="3" fillId="0" borderId="1" xfId="1" applyNumberFormat="1" applyFont="1"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44" fontId="3" fillId="0" borderId="1" xfId="2" applyFont="1" applyFill="1" applyBorder="1" applyProtection="1">
      <protection locked="0"/>
    </xf>
    <xf numFmtId="44" fontId="0" fillId="0" borderId="1" xfId="2" applyFont="1" applyFill="1" applyBorder="1" applyProtection="1">
      <protection locked="0"/>
    </xf>
    <xf numFmtId="43" fontId="3" fillId="0" borderId="1" xfId="1" applyFont="1" applyFill="1" applyBorder="1" applyProtection="1">
      <protection locked="0"/>
    </xf>
    <xf numFmtId="44" fontId="3" fillId="0" borderId="1" xfId="2" applyFont="1" applyFill="1" applyBorder="1" applyAlignment="1" applyProtection="1">
      <alignment horizontal="center"/>
      <protection locked="0"/>
    </xf>
    <xf numFmtId="44" fontId="0" fillId="0" borderId="1" xfId="2" applyFont="1" applyFill="1" applyBorder="1" applyAlignment="1" applyProtection="1">
      <alignment horizontal="center"/>
      <protection locked="0"/>
    </xf>
    <xf numFmtId="9" fontId="3" fillId="0" borderId="1" xfId="3" applyFont="1" applyFill="1" applyBorder="1" applyAlignment="1" applyProtection="1">
      <alignment horizontal="center"/>
      <protection locked="0"/>
    </xf>
    <xf numFmtId="0" fontId="0" fillId="0" borderId="15"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2" xfId="0" applyBorder="1" applyAlignment="1" applyProtection="1">
      <alignment horizontal="center"/>
      <protection locked="0"/>
    </xf>
    <xf numFmtId="44" fontId="0" fillId="0" borderId="1" xfId="2" applyFont="1" applyFill="1" applyBorder="1" applyAlignment="1" applyProtection="1">
      <alignment horizontal="left"/>
      <protection locked="0"/>
    </xf>
    <xf numFmtId="166" fontId="3" fillId="0" borderId="16" xfId="2" applyNumberFormat="1" applyFont="1" applyFill="1" applyBorder="1" applyAlignment="1" applyProtection="1">
      <alignment horizontal="right"/>
      <protection locked="0"/>
    </xf>
    <xf numFmtId="166" fontId="0" fillId="0" borderId="16" xfId="2" applyNumberFormat="1" applyFont="1" applyFill="1" applyBorder="1" applyAlignment="1" applyProtection="1">
      <alignment horizontal="right"/>
      <protection locked="0"/>
    </xf>
    <xf numFmtId="44" fontId="3" fillId="0" borderId="18" xfId="2" applyFont="1" applyFill="1" applyBorder="1" applyAlignment="1" applyProtection="1">
      <alignment horizontal="center"/>
      <protection locked="0"/>
    </xf>
    <xf numFmtId="0" fontId="0" fillId="0" borderId="6" xfId="0" applyBorder="1" applyAlignment="1" applyProtection="1">
      <alignment horizontal="center"/>
      <protection locked="0"/>
    </xf>
    <xf numFmtId="44" fontId="0" fillId="0" borderId="18" xfId="2" applyFont="1" applyFill="1" applyBorder="1" applyAlignment="1" applyProtection="1">
      <alignment horizontal="center"/>
      <protection locked="0"/>
    </xf>
    <xf numFmtId="44" fontId="3" fillId="0" borderId="16" xfId="2" applyFont="1" applyFill="1" applyBorder="1" applyAlignment="1" applyProtection="1">
      <alignment horizontal="center"/>
      <protection locked="0"/>
    </xf>
    <xf numFmtId="44" fontId="0" fillId="0" borderId="16" xfId="2"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2" borderId="12" xfId="0" applyFill="1" applyBorder="1" applyProtection="1">
      <protection locked="0"/>
    </xf>
    <xf numFmtId="44" fontId="3" fillId="2" borderId="1" xfId="2" applyFont="1" applyFill="1" applyBorder="1" applyProtection="1">
      <protection locked="0"/>
    </xf>
    <xf numFmtId="165" fontId="3" fillId="2" borderId="1" xfId="3" applyNumberFormat="1" applyFont="1" applyFill="1" applyBorder="1" applyProtection="1">
      <protection locked="0"/>
    </xf>
    <xf numFmtId="165" fontId="0" fillId="2" borderId="1" xfId="3" applyNumberFormat="1" applyFont="1"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Protection="1">
      <protection locked="0"/>
    </xf>
    <xf numFmtId="0" fontId="0" fillId="2" borderId="1"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1" xfId="0" applyFill="1" applyBorder="1" applyAlignment="1">
      <alignment horizontal="center"/>
    </xf>
    <xf numFmtId="0" fontId="9" fillId="4" borderId="34" xfId="4" applyFill="1" applyBorder="1" applyAlignment="1">
      <alignment horizontal="center"/>
    </xf>
    <xf numFmtId="0" fontId="0" fillId="0" borderId="1" xfId="0" applyBorder="1" applyAlignment="1">
      <alignment vertical="center" wrapText="1"/>
    </xf>
    <xf numFmtId="0" fontId="0" fillId="0" borderId="4" xfId="0" applyBorder="1" applyAlignment="1">
      <alignment vertical="center" wrapText="1"/>
    </xf>
    <xf numFmtId="165" fontId="0" fillId="0" borderId="1" xfId="3" applyNumberFormat="1" applyFont="1" applyBorder="1" applyAlignment="1">
      <alignment horizontal="center"/>
    </xf>
    <xf numFmtId="171" fontId="3" fillId="0" borderId="1" xfId="2" applyNumberFormat="1" applyFont="1" applyBorder="1"/>
    <xf numFmtId="0" fontId="0" fillId="7" borderId="0" xfId="0" applyFill="1" applyAlignment="1">
      <alignment horizontal="right"/>
    </xf>
    <xf numFmtId="165" fontId="0" fillId="2" borderId="1" xfId="3" applyNumberFormat="1" applyFont="1" applyFill="1" applyBorder="1" applyAlignment="1" applyProtection="1">
      <alignment horizontal="center"/>
      <protection locked="0"/>
    </xf>
    <xf numFmtId="0" fontId="0" fillId="0" borderId="0" xfId="0" applyAlignment="1">
      <alignment horizontal="left" vertical="top"/>
    </xf>
    <xf numFmtId="43" fontId="0" fillId="0" borderId="0" xfId="0" applyNumberFormat="1" applyAlignment="1">
      <alignment vertical="center" wrapText="1"/>
    </xf>
    <xf numFmtId="166" fontId="0" fillId="2" borderId="12" xfId="2" applyNumberFormat="1" applyFont="1" applyFill="1" applyBorder="1" applyProtection="1">
      <protection locked="0"/>
    </xf>
    <xf numFmtId="166" fontId="3" fillId="2" borderId="12" xfId="2" applyNumberFormat="1" applyFont="1" applyFill="1" applyBorder="1" applyProtection="1">
      <protection locked="0"/>
    </xf>
    <xf numFmtId="166" fontId="4" fillId="0" borderId="12" xfId="2" applyNumberFormat="1" applyFont="1" applyBorder="1"/>
    <xf numFmtId="43" fontId="3" fillId="2" borderId="0" xfId="1" applyFont="1" applyFill="1"/>
    <xf numFmtId="44" fontId="0" fillId="2" borderId="1" xfId="2" applyFont="1" applyFill="1" applyBorder="1" applyProtection="1">
      <protection locked="0"/>
    </xf>
    <xf numFmtId="43" fontId="0" fillId="2" borderId="1" xfId="1" applyFont="1" applyFill="1" applyBorder="1" applyProtection="1">
      <protection locked="0"/>
    </xf>
    <xf numFmtId="43" fontId="3" fillId="2" borderId="7" xfId="1" applyFont="1" applyFill="1" applyBorder="1" applyProtection="1">
      <protection locked="0"/>
    </xf>
    <xf numFmtId="43" fontId="3" fillId="2" borderId="5" xfId="1" applyFont="1" applyFill="1" applyBorder="1" applyProtection="1">
      <protection locked="0"/>
    </xf>
    <xf numFmtId="43" fontId="3" fillId="2" borderId="1" xfId="1" applyFont="1" applyFill="1" applyBorder="1" applyProtection="1">
      <protection locked="0"/>
    </xf>
    <xf numFmtId="0" fontId="16" fillId="0" borderId="0" xfId="0" applyFont="1" applyAlignment="1">
      <alignment horizontal="left" vertical="top" readingOrder="1"/>
    </xf>
    <xf numFmtId="0" fontId="17" fillId="0" borderId="0" xfId="0" applyFont="1" applyAlignment="1">
      <alignment horizontal="left" vertical="center" readingOrder="1"/>
    </xf>
    <xf numFmtId="0" fontId="17" fillId="0" borderId="0" xfId="0" applyFont="1" applyAlignment="1">
      <alignment horizontal="left" vertical="top" wrapText="1" readingOrder="1"/>
    </xf>
    <xf numFmtId="0" fontId="17" fillId="0" borderId="0" xfId="0" applyFont="1" applyAlignment="1">
      <alignment vertical="top" wrapText="1" readingOrder="1"/>
    </xf>
    <xf numFmtId="0" fontId="0" fillId="0" borderId="0" xfId="0" applyAlignment="1">
      <alignment horizontal="center" vertical="center" wrapText="1"/>
    </xf>
    <xf numFmtId="165" fontId="0" fillId="0" borderId="0" xfId="3" applyNumberFormat="1" applyFont="1" applyAlignment="1">
      <alignment horizontal="center"/>
    </xf>
    <xf numFmtId="0" fontId="4" fillId="0" borderId="5" xfId="0" applyFont="1" applyBorder="1"/>
    <xf numFmtId="2" fontId="3" fillId="0" borderId="1" xfId="2" applyNumberFormat="1" applyFont="1" applyBorder="1"/>
    <xf numFmtId="0" fontId="0" fillId="0" borderId="0" xfId="0" applyAlignment="1">
      <alignment vertical="top" wrapText="1"/>
    </xf>
    <xf numFmtId="0" fontId="0" fillId="0" borderId="0" xfId="0" applyAlignment="1">
      <alignment vertical="top"/>
    </xf>
    <xf numFmtId="0" fontId="0" fillId="0" borderId="1" xfId="0" applyBorder="1" applyAlignment="1">
      <alignment vertical="center"/>
    </xf>
    <xf numFmtId="165" fontId="0" fillId="0" borderId="1" xfId="3" applyNumberFormat="1" applyFont="1" applyBorder="1" applyAlignment="1">
      <alignment vertical="center"/>
    </xf>
    <xf numFmtId="0" fontId="0" fillId="2" borderId="1" xfId="0" applyFill="1" applyBorder="1" applyAlignment="1" applyProtection="1">
      <alignment vertical="center"/>
      <protection locked="0"/>
    </xf>
    <xf numFmtId="165" fontId="0" fillId="2" borderId="1" xfId="3" applyNumberFormat="1" applyFont="1" applyFill="1" applyBorder="1" applyAlignment="1" applyProtection="1">
      <alignment horizontal="right"/>
      <protection locked="0"/>
    </xf>
    <xf numFmtId="43" fontId="3" fillId="2" borderId="3" xfId="1" applyFont="1" applyFill="1" applyBorder="1" applyProtection="1">
      <protection locked="0"/>
    </xf>
    <xf numFmtId="2" fontId="0" fillId="2" borderId="1" xfId="0" applyNumberFormat="1" applyFill="1" applyBorder="1" applyProtection="1">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1" fillId="0" borderId="6" xfId="0" applyFont="1" applyBorder="1" applyAlignment="1">
      <alignment horizontal="left"/>
    </xf>
    <xf numFmtId="0" fontId="11" fillId="0" borderId="5" xfId="0" applyFont="1" applyBorder="1" applyAlignment="1">
      <alignment horizontal="left"/>
    </xf>
    <xf numFmtId="167" fontId="0" fillId="0" borderId="1" xfId="0" applyNumberFormat="1" applyBorder="1" applyAlignment="1">
      <alignment horizontal="center"/>
    </xf>
    <xf numFmtId="167" fontId="4" fillId="0" borderId="1" xfId="0" applyNumberFormat="1" applyFont="1" applyBorder="1" applyAlignment="1">
      <alignment horizontal="center"/>
    </xf>
    <xf numFmtId="0" fontId="4" fillId="0" borderId="0" xfId="0" applyFont="1" applyAlignment="1">
      <alignment horizontal="left" vertical="top"/>
    </xf>
    <xf numFmtId="167" fontId="4" fillId="0" borderId="0" xfId="0" applyNumberFormat="1" applyFont="1" applyAlignment="1">
      <alignment horizontal="center"/>
    </xf>
    <xf numFmtId="0" fontId="17" fillId="0" borderId="0" xfId="0" applyFont="1" applyAlignment="1">
      <alignment horizontal="left" vertical="top" wrapText="1" readingOrder="1"/>
    </xf>
    <xf numFmtId="0" fontId="4" fillId="7" borderId="24" xfId="0" applyFont="1" applyFill="1" applyBorder="1" applyAlignment="1">
      <alignment horizontal="center" vertical="top" wrapText="1"/>
    </xf>
    <xf numFmtId="0" fontId="4" fillId="7" borderId="25" xfId="0" applyFont="1" applyFill="1" applyBorder="1" applyAlignment="1">
      <alignment horizontal="center" vertical="top" wrapText="1"/>
    </xf>
    <xf numFmtId="0" fontId="4" fillId="7" borderId="26" xfId="0" applyFont="1" applyFill="1" applyBorder="1" applyAlignment="1">
      <alignment horizontal="center" vertical="top" wrapText="1"/>
    </xf>
    <xf numFmtId="0" fontId="4" fillId="7" borderId="27" xfId="0" applyFont="1" applyFill="1" applyBorder="1" applyAlignment="1">
      <alignment horizontal="center" vertical="top" wrapText="1"/>
    </xf>
    <xf numFmtId="0" fontId="4" fillId="7" borderId="28" xfId="0" applyFont="1" applyFill="1" applyBorder="1" applyAlignment="1">
      <alignment horizontal="center" vertical="top" wrapText="1"/>
    </xf>
    <xf numFmtId="0" fontId="4" fillId="7" borderId="29" xfId="0" applyFont="1" applyFill="1"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2" borderId="1" xfId="0" applyFont="1" applyFill="1" applyBorder="1" applyAlignment="1" applyProtection="1">
      <alignment horizontal="center"/>
      <protection locked="0"/>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37"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top"/>
    </xf>
    <xf numFmtId="0" fontId="0" fillId="0" borderId="38" xfId="0" applyBorder="1" applyAlignment="1">
      <alignment horizontal="left" vertical="top" wrapText="1"/>
    </xf>
    <xf numFmtId="0" fontId="0" fillId="0" borderId="37" xfId="0" applyBorder="1" applyAlignment="1">
      <alignment horizontal="left" vertical="top" wrapText="1"/>
    </xf>
    <xf numFmtId="0" fontId="0" fillId="0" borderId="3" xfId="0" applyBorder="1" applyAlignment="1">
      <alignment horizontal="left" vertical="top" wrapText="1"/>
    </xf>
    <xf numFmtId="0" fontId="0" fillId="0" borderId="39" xfId="0" applyBorder="1" applyAlignment="1">
      <alignment horizontal="left" vertical="top" wrapText="1"/>
    </xf>
    <xf numFmtId="0" fontId="0" fillId="0" borderId="31" xfId="0" applyBorder="1" applyAlignment="1">
      <alignment horizontal="left" vertical="top" wrapText="1"/>
    </xf>
    <xf numFmtId="0" fontId="0" fillId="0" borderId="7" xfId="0" applyBorder="1" applyAlignment="1">
      <alignment horizontal="left" vertical="top" wrapText="1"/>
    </xf>
    <xf numFmtId="0" fontId="4" fillId="4" borderId="1" xfId="0" applyFont="1" applyFill="1" applyBorder="1" applyAlignment="1">
      <alignment horizontal="center"/>
    </xf>
    <xf numFmtId="0" fontId="0" fillId="0" borderId="1" xfId="0" applyBorder="1" applyAlignment="1">
      <alignment horizontal="left" vertical="top" wrapText="1"/>
    </xf>
    <xf numFmtId="165" fontId="0" fillId="0" borderId="1" xfId="3" applyNumberFormat="1" applyFont="1" applyBorder="1" applyAlignment="1">
      <alignment horizontal="center" vertical="top" wrapText="1"/>
    </xf>
    <xf numFmtId="0" fontId="0" fillId="0" borderId="0" xfId="0" applyAlignment="1">
      <alignment horizontal="left" vertical="top" wrapText="1"/>
    </xf>
    <xf numFmtId="0" fontId="4" fillId="0" borderId="1" xfId="0" applyFont="1" applyBorder="1" applyAlignment="1">
      <alignment horizontal="center"/>
    </xf>
    <xf numFmtId="0" fontId="0" fillId="0" borderId="6" xfId="0" applyBorder="1" applyAlignment="1">
      <alignment horizontal="left"/>
    </xf>
    <xf numFmtId="0" fontId="0" fillId="0" borderId="5" xfId="0" applyBorder="1" applyAlignment="1">
      <alignment horizontal="left"/>
    </xf>
    <xf numFmtId="0" fontId="0" fillId="0" borderId="1" xfId="0" applyBorder="1" applyAlignment="1">
      <alignment horizont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xf>
    <xf numFmtId="0" fontId="4" fillId="0" borderId="5" xfId="0" applyFont="1" applyBorder="1" applyAlignment="1">
      <alignment horizontal="left"/>
    </xf>
    <xf numFmtId="0" fontId="4" fillId="0" borderId="8" xfId="0" applyFont="1" applyBorder="1" applyAlignment="1">
      <alignment horizontal="left"/>
    </xf>
    <xf numFmtId="0" fontId="0" fillId="4" borderId="0" xfId="0" applyFill="1" applyAlignment="1">
      <alignment horizontal="left" vertical="top" wrapText="1"/>
    </xf>
    <xf numFmtId="44" fontId="3" fillId="0" borderId="1" xfId="2" applyFont="1" applyFill="1" applyBorder="1" applyAlignment="1" applyProtection="1">
      <alignment horizontal="left"/>
      <protection locked="0"/>
    </xf>
    <xf numFmtId="44" fontId="0" fillId="0" borderId="1" xfId="2" applyFont="1" applyFill="1" applyBorder="1" applyAlignment="1" applyProtection="1">
      <alignment horizontal="left"/>
      <protection locked="0"/>
    </xf>
    <xf numFmtId="44" fontId="3" fillId="0" borderId="1" xfId="2" applyFont="1" applyFill="1" applyBorder="1" applyAlignment="1">
      <alignment horizontal="left"/>
    </xf>
    <xf numFmtId="0" fontId="0" fillId="0" borderId="9" xfId="0"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xf>
    <xf numFmtId="44" fontId="0" fillId="0" borderId="6" xfId="2" applyFont="1" applyFill="1" applyBorder="1" applyAlignment="1" applyProtection="1">
      <alignment horizontal="left"/>
      <protection locked="0"/>
    </xf>
    <xf numFmtId="44" fontId="0" fillId="0" borderId="5" xfId="2" applyFont="1" applyFill="1" applyBorder="1" applyAlignment="1" applyProtection="1">
      <alignment horizontal="left"/>
      <protection locked="0"/>
    </xf>
    <xf numFmtId="0" fontId="4" fillId="0" borderId="12" xfId="0" applyFont="1" applyBorder="1" applyAlignment="1">
      <alignment horizontal="left"/>
    </xf>
    <xf numFmtId="0" fontId="0" fillId="0" borderId="12" xfId="0" applyBorder="1" applyAlignment="1">
      <alignment horizontal="left"/>
    </xf>
    <xf numFmtId="0" fontId="0" fillId="0" borderId="14" xfId="0" applyBorder="1" applyAlignment="1">
      <alignment horizontal="left"/>
    </xf>
    <xf numFmtId="0" fontId="0" fillId="0" borderId="8" xfId="0" applyBorder="1" applyAlignment="1">
      <alignment horizontal="left"/>
    </xf>
    <xf numFmtId="0" fontId="0" fillId="0" borderId="13" xfId="0" applyBorder="1" applyAlignment="1">
      <alignment horizontal="left"/>
    </xf>
    <xf numFmtId="0" fontId="8" fillId="0" borderId="0" xfId="0" applyFont="1" applyAlignment="1">
      <alignment horizontal="left"/>
    </xf>
    <xf numFmtId="44" fontId="3" fillId="0" borderId="6" xfId="2" applyFont="1" applyBorder="1" applyAlignment="1">
      <alignment horizontal="left"/>
    </xf>
    <xf numFmtId="44" fontId="3" fillId="0" borderId="5" xfId="2" applyFont="1" applyBorder="1" applyAlignment="1">
      <alignment horizontal="left"/>
    </xf>
    <xf numFmtId="44" fontId="3" fillId="0" borderId="6" xfId="2" applyFont="1" applyFill="1" applyBorder="1" applyAlignment="1">
      <alignment horizontal="left"/>
    </xf>
    <xf numFmtId="44" fontId="3" fillId="0" borderId="5" xfId="2" applyFont="1" applyFill="1" applyBorder="1" applyAlignment="1">
      <alignment horizontal="left"/>
    </xf>
    <xf numFmtId="0" fontId="0" fillId="0" borderId="0" xfId="0" applyAlignment="1">
      <alignment horizontal="left"/>
    </xf>
    <xf numFmtId="0" fontId="4" fillId="0" borderId="14" xfId="0" applyFont="1" applyBorder="1" applyAlignment="1">
      <alignment horizontal="left"/>
    </xf>
    <xf numFmtId="0" fontId="4" fillId="0" borderId="18" xfId="0" applyFont="1" applyBorder="1" applyAlignment="1">
      <alignment horizontal="left"/>
    </xf>
    <xf numFmtId="0" fontId="4" fillId="0" borderId="16" xfId="0" applyFont="1" applyBorder="1" applyAlignment="1">
      <alignment horizontal="left"/>
    </xf>
    <xf numFmtId="0" fontId="4" fillId="0" borderId="8" xfId="0" applyFont="1" applyBorder="1" applyAlignment="1">
      <alignment horizontal="center"/>
    </xf>
    <xf numFmtId="0" fontId="4" fillId="0" borderId="5" xfId="0" applyFont="1" applyBorder="1" applyAlignment="1">
      <alignment horizontal="center"/>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left" vertical="center" wrapText="1"/>
    </xf>
    <xf numFmtId="0" fontId="15" fillId="0" borderId="0" xfId="0" applyFont="1" applyAlignment="1">
      <alignment horizontal="left" vertical="center" wrapText="1"/>
    </xf>
    <xf numFmtId="0" fontId="4" fillId="7" borderId="24" xfId="0" applyFont="1" applyFill="1" applyBorder="1" applyAlignment="1">
      <alignment horizontal="left"/>
    </xf>
    <xf numFmtId="0" fontId="4" fillId="7" borderId="35" xfId="0" applyFont="1" applyFill="1" applyBorder="1" applyAlignment="1">
      <alignment horizontal="left"/>
    </xf>
    <xf numFmtId="0" fontId="4" fillId="7" borderId="25" xfId="0" applyFont="1" applyFill="1" applyBorder="1" applyAlignment="1">
      <alignment horizontal="left"/>
    </xf>
    <xf numFmtId="0" fontId="4" fillId="7" borderId="26" xfId="0" applyFont="1" applyFill="1" applyBorder="1" applyAlignment="1">
      <alignment horizontal="left"/>
    </xf>
    <xf numFmtId="0" fontId="4" fillId="7" borderId="0" xfId="0" applyFont="1" applyFill="1" applyAlignment="1">
      <alignment horizontal="left"/>
    </xf>
    <xf numFmtId="0" fontId="4" fillId="7" borderId="27" xfId="0" applyFont="1" applyFill="1" applyBorder="1" applyAlignment="1">
      <alignment horizontal="left"/>
    </xf>
    <xf numFmtId="0" fontId="0" fillId="7" borderId="26" xfId="0" applyFill="1" applyBorder="1" applyAlignment="1">
      <alignment horizontal="left"/>
    </xf>
    <xf numFmtId="0" fontId="0" fillId="7" borderId="0" xfId="0" applyFill="1" applyAlignment="1">
      <alignment horizontal="left"/>
    </xf>
    <xf numFmtId="0" fontId="0" fillId="7" borderId="27" xfId="0" applyFill="1" applyBorder="1" applyAlignment="1">
      <alignment horizontal="left"/>
    </xf>
    <xf numFmtId="166" fontId="0" fillId="7" borderId="26" xfId="0" applyNumberFormat="1" applyFill="1" applyBorder="1" applyAlignment="1">
      <alignment horizontal="left"/>
    </xf>
    <xf numFmtId="166" fontId="0" fillId="7" borderId="0" xfId="0" applyNumberFormat="1" applyFill="1" applyAlignment="1">
      <alignment horizontal="left"/>
    </xf>
    <xf numFmtId="166" fontId="0" fillId="7" borderId="27" xfId="0" applyNumberFormat="1" applyFill="1" applyBorder="1" applyAlignment="1">
      <alignment horizontal="left"/>
    </xf>
    <xf numFmtId="0" fontId="0" fillId="7" borderId="28" xfId="0" applyFill="1" applyBorder="1" applyAlignment="1">
      <alignment horizontal="left"/>
    </xf>
    <xf numFmtId="0" fontId="0" fillId="7" borderId="36" xfId="0" applyFill="1" applyBorder="1" applyAlignment="1">
      <alignment horizontal="left"/>
    </xf>
    <xf numFmtId="0" fontId="0" fillId="7" borderId="29"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4" fillId="0" borderId="1" xfId="0" applyFont="1" applyBorder="1" applyAlignment="1">
      <alignment horizontal="center" vertical="center" wrapText="1"/>
    </xf>
    <xf numFmtId="0" fontId="0" fillId="0" borderId="31" xfId="0" applyBorder="1" applyAlignment="1">
      <alignment horizontal="center"/>
    </xf>
    <xf numFmtId="0" fontId="0" fillId="0" borderId="7" xfId="0" applyBorder="1" applyAlignment="1">
      <alignment horizontal="center"/>
    </xf>
    <xf numFmtId="0" fontId="4" fillId="0" borderId="3" xfId="0" applyFont="1" applyBorder="1" applyAlignment="1">
      <alignment horizontal="left" vertical="top"/>
    </xf>
    <xf numFmtId="0" fontId="4" fillId="0" borderId="33" xfId="0" applyFont="1" applyBorder="1" applyAlignment="1">
      <alignment horizontal="left" vertical="top"/>
    </xf>
    <xf numFmtId="0" fontId="4" fillId="0" borderId="1" xfId="0" applyFont="1" applyBorder="1" applyAlignment="1">
      <alignment horizontal="left"/>
    </xf>
    <xf numFmtId="0" fontId="4" fillId="0" borderId="2" xfId="0" applyFont="1" applyBorder="1" applyAlignment="1">
      <alignment horizontal="left" vertical="top" wrapText="1"/>
    </xf>
    <xf numFmtId="0" fontId="4" fillId="0" borderId="32" xfId="0" applyFont="1" applyBorder="1" applyAlignment="1">
      <alignment horizontal="left" vertical="top" wrapText="1"/>
    </xf>
    <xf numFmtId="0" fontId="4" fillId="0" borderId="4" xfId="0" applyFont="1" applyBorder="1" applyAlignment="1">
      <alignment horizontal="left" vertical="top" wrapText="1"/>
    </xf>
    <xf numFmtId="0" fontId="4" fillId="0" borderId="37"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0" xfId="0" applyAlignment="1">
      <alignment horizontal="center"/>
    </xf>
    <xf numFmtId="0" fontId="4" fillId="0" borderId="31" xfId="0" applyFont="1" applyBorder="1" applyAlignment="1">
      <alignment horizontal="center"/>
    </xf>
    <xf numFmtId="0" fontId="4" fillId="0" borderId="7" xfId="0" applyFont="1" applyBorder="1" applyAlignment="1">
      <alignment horizontal="left" vertical="top"/>
    </xf>
    <xf numFmtId="0" fontId="0" fillId="0" borderId="6" xfId="0" quotePrefix="1" applyBorder="1" applyAlignment="1">
      <alignment horizontal="center"/>
    </xf>
    <xf numFmtId="0" fontId="0" fillId="0" borderId="5" xfId="0" quotePrefix="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Drop" dropLines="9" dropStyle="combo" dx="20" fmlaLink="wa!$B$46" fmlaRange="wa!$B$39:$B$41" noThreeD="1" sel="1" val="0"/>
</file>

<file path=xl/ctrlProps/ctrlProp10.xml><?xml version="1.0" encoding="utf-8"?>
<formControlPr xmlns="http://schemas.microsoft.com/office/spreadsheetml/2009/9/main" objectType="Drop" dropLines="10" dropStyle="combo" dx="20" fmlaLink="wa!$F$6" fmlaRange="wa!$B$2:$B$11" noThreeD="1" sel="1" val="0"/>
</file>

<file path=xl/ctrlProps/ctrlProp100.xml><?xml version="1.0" encoding="utf-8"?>
<formControlPr xmlns="http://schemas.microsoft.com/office/spreadsheetml/2009/9/main" objectType="Drop" dropLines="9" dropStyle="combo" dx="20" fmlaLink="wa!$E$118" fmlaRange="wa!$B$75:$B$83" noThreeD="1" sel="1" val="0"/>
</file>

<file path=xl/ctrlProps/ctrlProp101.xml><?xml version="1.0" encoding="utf-8"?>
<formControlPr xmlns="http://schemas.microsoft.com/office/spreadsheetml/2009/9/main" objectType="Drop" dropLines="3" dropStyle="combo" dx="20" fmlaLink="wa!$B$186" fmlaRange="wa!$A$186:$A$188" noThreeD="1" sel="2" val="0"/>
</file>

<file path=xl/ctrlProps/ctrlProp102.xml><?xml version="1.0" encoding="utf-8"?>
<formControlPr xmlns="http://schemas.microsoft.com/office/spreadsheetml/2009/9/main" objectType="Drop" dropLines="3" dropStyle="combo" dx="20" fmlaLink="wa!$B$194" fmlaRange="wa!$A$194:$A$196" noThreeD="1" sel="2" val="0"/>
</file>

<file path=xl/ctrlProps/ctrlProp103.xml><?xml version="1.0" encoding="utf-8"?>
<formControlPr xmlns="http://schemas.microsoft.com/office/spreadsheetml/2009/9/main" objectType="Drop" dropLines="5" dropStyle="combo" dx="20" fmlaLink="wa!$N$48" fmlaRange="wa!$H$47:$H$51" noThreeD="1" sel="1" val="0"/>
</file>

<file path=xl/ctrlProps/ctrlProp104.xml><?xml version="1.0" encoding="utf-8"?>
<formControlPr xmlns="http://schemas.microsoft.com/office/spreadsheetml/2009/9/main" objectType="Drop" dropLines="5" dropStyle="combo" dx="20" fmlaLink="wa!$N$50" fmlaRange="wa!$H$47:$H$51" noThreeD="1" sel="1" val="0"/>
</file>

<file path=xl/ctrlProps/ctrlProp105.xml><?xml version="1.0" encoding="utf-8"?>
<formControlPr xmlns="http://schemas.microsoft.com/office/spreadsheetml/2009/9/main" objectType="Drop" dropLines="5" dropStyle="combo" dx="20" fmlaLink="wa!$N$52" fmlaRange="wa!$H$47:$H$51" noThreeD="1" sel="1" val="0"/>
</file>

<file path=xl/ctrlProps/ctrlProp106.xml><?xml version="1.0" encoding="utf-8"?>
<formControlPr xmlns="http://schemas.microsoft.com/office/spreadsheetml/2009/9/main" objectType="Drop" dropLines="5" dropStyle="combo" dx="20" fmlaLink="wa!$N$54" fmlaRange="wa!$H$47:$H$51" noThreeD="1" sel="1" val="0"/>
</file>

<file path=xl/ctrlProps/ctrlProp107.xml><?xml version="1.0" encoding="utf-8"?>
<formControlPr xmlns="http://schemas.microsoft.com/office/spreadsheetml/2009/9/main" objectType="Drop" dropLines="5" dropStyle="combo" dx="20" fmlaLink="wa!$N$56" fmlaRange="wa!$H$47:$H$51" noThreeD="1" sel="1" val="0"/>
</file>

<file path=xl/ctrlProps/ctrlProp108.xml><?xml version="1.0" encoding="utf-8"?>
<formControlPr xmlns="http://schemas.microsoft.com/office/spreadsheetml/2009/9/main" objectType="Drop" dropLines="5" dropStyle="combo" dx="20" fmlaLink="wa!$N$58" fmlaRange="wa!$H$47:$H$51" noThreeD="1" sel="1" val="0"/>
</file>

<file path=xl/ctrlProps/ctrlProp109.xml><?xml version="1.0" encoding="utf-8"?>
<formControlPr xmlns="http://schemas.microsoft.com/office/spreadsheetml/2009/9/main" objectType="Drop" dropLines="5" dropStyle="combo" dx="20" fmlaLink="wa!$N$60" fmlaRange="wa!$H$47:$H$51" noThreeD="1" sel="1" val="0"/>
</file>

<file path=xl/ctrlProps/ctrlProp11.xml><?xml version="1.0" encoding="utf-8"?>
<formControlPr xmlns="http://schemas.microsoft.com/office/spreadsheetml/2009/9/main" objectType="Drop" dropLines="10" dropStyle="combo" dx="20" fmlaLink="wa!$F$7" fmlaRange="wa!$B$2:$B$11" noThreeD="1" sel="1" val="0"/>
</file>

<file path=xl/ctrlProps/ctrlProp110.xml><?xml version="1.0" encoding="utf-8"?>
<formControlPr xmlns="http://schemas.microsoft.com/office/spreadsheetml/2009/9/main" objectType="Drop" dropLines="5" dropStyle="combo" dx="20" fmlaLink="wa!$N$62" fmlaRange="wa!$H$47:$H$51" noThreeD="1" sel="1" val="0"/>
</file>

<file path=xl/ctrlProps/ctrlProp111.xml><?xml version="1.0" encoding="utf-8"?>
<formControlPr xmlns="http://schemas.microsoft.com/office/spreadsheetml/2009/9/main" objectType="Drop" dropLines="5" dropStyle="combo" dx="20" fmlaLink="wa!$N$64" fmlaRange="wa!$H$47:$H$51" noThreeD="1" sel="1" val="0"/>
</file>

<file path=xl/ctrlProps/ctrlProp112.xml><?xml version="1.0" encoding="utf-8"?>
<formControlPr xmlns="http://schemas.microsoft.com/office/spreadsheetml/2009/9/main" objectType="Drop" dropLines="5" dropStyle="combo" dx="20" fmlaLink="wa!$N$66" fmlaRange="wa!$H$47:$H$51" noThreeD="1" sel="1" val="0"/>
</file>

<file path=xl/ctrlProps/ctrlProp113.xml><?xml version="1.0" encoding="utf-8"?>
<formControlPr xmlns="http://schemas.microsoft.com/office/spreadsheetml/2009/9/main" objectType="Drop" dropLines="5" dropStyle="combo" dx="20" fmlaLink="wa!$N$68" fmlaRange="wa!$H$47:$H$51" noThreeD="1" sel="1" val="0"/>
</file>

<file path=xl/ctrlProps/ctrlProp114.xml><?xml version="1.0" encoding="utf-8"?>
<formControlPr xmlns="http://schemas.microsoft.com/office/spreadsheetml/2009/9/main" objectType="Drop" dropLines="5" dropStyle="combo" dx="20" fmlaLink="wa!$N$70" fmlaRange="wa!$H$47:$H$51" noThreeD="1" sel="1" val="0"/>
</file>

<file path=xl/ctrlProps/ctrlProp115.xml><?xml version="1.0" encoding="utf-8"?>
<formControlPr xmlns="http://schemas.microsoft.com/office/spreadsheetml/2009/9/main" objectType="Drop" dropLines="5" dropStyle="combo" dx="20" fmlaLink="wa!$N$72" fmlaRange="wa!$H$47:$H$51" noThreeD="1" sel="1" val="0"/>
</file>

<file path=xl/ctrlProps/ctrlProp116.xml><?xml version="1.0" encoding="utf-8"?>
<formControlPr xmlns="http://schemas.microsoft.com/office/spreadsheetml/2009/9/main" objectType="Drop" dropLines="5" dropStyle="combo" dx="20" fmlaLink="wa!$N74" fmlaRange="wa!$H$47:$H$51" noThreeD="1" sel="1" val="0"/>
</file>

<file path=xl/ctrlProps/ctrlProp117.xml><?xml version="1.0" encoding="utf-8"?>
<formControlPr xmlns="http://schemas.microsoft.com/office/spreadsheetml/2009/9/main" objectType="Drop" dropLines="5" dropStyle="combo" dx="20" fmlaLink="wa!$N$78" fmlaRange="wa!$H$47:$H$51" noThreeD="1" sel="1" val="0"/>
</file>

<file path=xl/ctrlProps/ctrlProp118.xml><?xml version="1.0" encoding="utf-8"?>
<formControlPr xmlns="http://schemas.microsoft.com/office/spreadsheetml/2009/9/main" objectType="Drop" dropLines="5" dropStyle="combo" dx="20" fmlaLink="wa!$N$80" fmlaRange="wa!$H$47:$H$51" noThreeD="1" sel="1" val="0"/>
</file>

<file path=xl/ctrlProps/ctrlProp119.xml><?xml version="1.0" encoding="utf-8"?>
<formControlPr xmlns="http://schemas.microsoft.com/office/spreadsheetml/2009/9/main" objectType="Drop" dropLines="5" dropStyle="combo" dx="20" fmlaLink="wa!$N$82" fmlaRange="wa!$H$47:$H$51" noThreeD="1" sel="1" val="0"/>
</file>

<file path=xl/ctrlProps/ctrlProp12.xml><?xml version="1.0" encoding="utf-8"?>
<formControlPr xmlns="http://schemas.microsoft.com/office/spreadsheetml/2009/9/main" objectType="Drop" dropLines="10" dropStyle="combo" dx="20" fmlaLink="wa!$F$8" fmlaRange="wa!$B$2:$B$11" noThreeD="1" sel="1" val="0"/>
</file>

<file path=xl/ctrlProps/ctrlProp120.xml><?xml version="1.0" encoding="utf-8"?>
<formControlPr xmlns="http://schemas.microsoft.com/office/spreadsheetml/2009/9/main" objectType="Drop" dropLines="5" dropStyle="combo" dx="20" fmlaLink="wa!$N$84" fmlaRange="wa!$H$47:$H$51" noThreeD="1" sel="1" val="0"/>
</file>

<file path=xl/ctrlProps/ctrlProp121.xml><?xml version="1.0" encoding="utf-8"?>
<formControlPr xmlns="http://schemas.microsoft.com/office/spreadsheetml/2009/9/main" objectType="Drop" dropLines="5" dropStyle="combo" dx="20" fmlaLink="wa!$N$86" fmlaRange="wa!$H$47:$H$51" noThreeD="1" sel="1" val="0"/>
</file>

<file path=xl/ctrlProps/ctrlProp122.xml><?xml version="1.0" encoding="utf-8"?>
<formControlPr xmlns="http://schemas.microsoft.com/office/spreadsheetml/2009/9/main" objectType="Drop" dropLines="5" dropStyle="combo" dx="20" fmlaLink="wa!$N$88" fmlaRange="wa!$H$47:$H$51" noThreeD="1" sel="1" val="0"/>
</file>

<file path=xl/ctrlProps/ctrlProp123.xml><?xml version="1.0" encoding="utf-8"?>
<formControlPr xmlns="http://schemas.microsoft.com/office/spreadsheetml/2009/9/main" objectType="Drop" dropLines="5" dropStyle="combo" dx="20" fmlaLink="wa!$N$90" fmlaRange="wa!$H$47:$H$51" noThreeD="1" sel="1" val="0"/>
</file>

<file path=xl/ctrlProps/ctrlProp124.xml><?xml version="1.0" encoding="utf-8"?>
<formControlPr xmlns="http://schemas.microsoft.com/office/spreadsheetml/2009/9/main" objectType="Drop" dropLines="5" dropStyle="combo" dx="20" fmlaLink="wa!$N$92" fmlaRange="wa!$H$47:$H$51" noThreeD="1" sel="1" val="0"/>
</file>

<file path=xl/ctrlProps/ctrlProp125.xml><?xml version="1.0" encoding="utf-8"?>
<formControlPr xmlns="http://schemas.microsoft.com/office/spreadsheetml/2009/9/main" objectType="Drop" dropLines="5" dropStyle="combo" dx="20" fmlaLink="wa!$N$94" fmlaRange="wa!$H$47:$H$51" noThreeD="1" sel="1" val="0"/>
</file>

<file path=xl/ctrlProps/ctrlProp126.xml><?xml version="1.0" encoding="utf-8"?>
<formControlPr xmlns="http://schemas.microsoft.com/office/spreadsheetml/2009/9/main" objectType="Drop" dropLines="5" dropStyle="combo" dx="20" fmlaLink="wa!$N76" fmlaRange="wa!$H$47:$H$51" noThreeD="1" sel="1" val="0"/>
</file>

<file path=xl/ctrlProps/ctrlProp127.xml><?xml version="1.0" encoding="utf-8"?>
<formControlPr xmlns="http://schemas.microsoft.com/office/spreadsheetml/2009/9/main" objectType="Drop" dropLines="5" dropStyle="combo" dx="20" fmlaLink="wa!$N$96" fmlaRange="wa!$H$47:$H$51" noThreeD="1" sel="1" val="0"/>
</file>

<file path=xl/ctrlProps/ctrlProp128.xml><?xml version="1.0" encoding="utf-8"?>
<formControlPr xmlns="http://schemas.microsoft.com/office/spreadsheetml/2009/9/main" objectType="Drop" dropLines="13" dropStyle="combo" dx="20" fmlaLink="wa!$G$78" fmlaRange="wa!$G$65:$G$77" noThreeD="1" sel="8" val="0"/>
</file>

<file path=xl/ctrlProps/ctrlProp129.xml><?xml version="1.0" encoding="utf-8"?>
<formControlPr xmlns="http://schemas.microsoft.com/office/spreadsheetml/2009/9/main" objectType="Drop" dropLines="5" dropStyle="combo" dx="20" fmlaLink="wa!$DG$48" fmlaRange="wa!$DA$47:$DA$51" noThreeD="1" sel="1" val="0"/>
</file>

<file path=xl/ctrlProps/ctrlProp13.xml><?xml version="1.0" encoding="utf-8"?>
<formControlPr xmlns="http://schemas.microsoft.com/office/spreadsheetml/2009/9/main" objectType="Drop" dropLines="10" dropStyle="combo" dx="20" fmlaLink="wa!$F$9" fmlaRange="wa!$B$2:$B$11" noThreeD="1" sel="1" val="0"/>
</file>

<file path=xl/ctrlProps/ctrlProp130.xml><?xml version="1.0" encoding="utf-8"?>
<formControlPr xmlns="http://schemas.microsoft.com/office/spreadsheetml/2009/9/main" objectType="Drop" dropLines="5" dropStyle="combo" dx="20" fmlaLink="wa!$DG$50" fmlaRange="wa!$DA$47:$DA$51" noThreeD="1" sel="1" val="0"/>
</file>

<file path=xl/ctrlProps/ctrlProp131.xml><?xml version="1.0" encoding="utf-8"?>
<formControlPr xmlns="http://schemas.microsoft.com/office/spreadsheetml/2009/9/main" objectType="Drop" dropLines="5" dropStyle="combo" dx="20" fmlaLink="wa!$DG$52" fmlaRange="wa!$DA$47:$DA$51" noThreeD="1" sel="1" val="0"/>
</file>

<file path=xl/ctrlProps/ctrlProp132.xml><?xml version="1.0" encoding="utf-8"?>
<formControlPr xmlns="http://schemas.microsoft.com/office/spreadsheetml/2009/9/main" objectType="Drop" dropLines="5" dropStyle="combo" dx="20" fmlaLink="wa!$DG$54" fmlaRange="wa!$DA$47:$DA$51" noThreeD="1" sel="1" val="0"/>
</file>

<file path=xl/ctrlProps/ctrlProp133.xml><?xml version="1.0" encoding="utf-8"?>
<formControlPr xmlns="http://schemas.microsoft.com/office/spreadsheetml/2009/9/main" objectType="Drop" dropLines="5" dropStyle="combo" dx="20" fmlaLink="wa!$DG$56" fmlaRange="wa!$DA$47:$DA$51" noThreeD="1" sel="1" val="0"/>
</file>

<file path=xl/ctrlProps/ctrlProp134.xml><?xml version="1.0" encoding="utf-8"?>
<formControlPr xmlns="http://schemas.microsoft.com/office/spreadsheetml/2009/9/main" objectType="Drop" dropLines="5" dropStyle="combo" dx="20" fmlaLink="wa!$DG$58" fmlaRange="wa!$DA$47:$DA$51" noThreeD="1" sel="1" val="0"/>
</file>

<file path=xl/ctrlProps/ctrlProp135.xml><?xml version="1.0" encoding="utf-8"?>
<formControlPr xmlns="http://schemas.microsoft.com/office/spreadsheetml/2009/9/main" objectType="Drop" dropLines="5" dropStyle="combo" dx="20" fmlaLink="wa!$DG$60" fmlaRange="wa!$DA$47:$DA$51" noThreeD="1" sel="1" val="0"/>
</file>

<file path=xl/ctrlProps/ctrlProp136.xml><?xml version="1.0" encoding="utf-8"?>
<formControlPr xmlns="http://schemas.microsoft.com/office/spreadsheetml/2009/9/main" objectType="Drop" dropLines="5" dropStyle="combo" dx="20" fmlaLink="wa!$DG$62" fmlaRange="wa!$DA$47:$DA$51" noThreeD="1" sel="1" val="0"/>
</file>

<file path=xl/ctrlProps/ctrlProp137.xml><?xml version="1.0" encoding="utf-8"?>
<formControlPr xmlns="http://schemas.microsoft.com/office/spreadsheetml/2009/9/main" objectType="Drop" dropLines="5" dropStyle="combo" dx="20" fmlaLink="wa!$DG$64" fmlaRange="wa!$DA$47:$DA$51" noThreeD="1" sel="1" val="0"/>
</file>

<file path=xl/ctrlProps/ctrlProp138.xml><?xml version="1.0" encoding="utf-8"?>
<formControlPr xmlns="http://schemas.microsoft.com/office/spreadsheetml/2009/9/main" objectType="Drop" dropLines="5" dropStyle="combo" dx="20" fmlaLink="wa!$DG$66" fmlaRange="wa!$DA$47:$DA$51" noThreeD="1" sel="1" val="0"/>
</file>

<file path=xl/ctrlProps/ctrlProp139.xml><?xml version="1.0" encoding="utf-8"?>
<formControlPr xmlns="http://schemas.microsoft.com/office/spreadsheetml/2009/9/main" objectType="Drop" dropLines="5" dropStyle="combo" dx="20" fmlaLink="wa!$DG$68" fmlaRange="wa!$DA$47:$DA$51" noThreeD="1" sel="1" val="0"/>
</file>

<file path=xl/ctrlProps/ctrlProp14.xml><?xml version="1.0" encoding="utf-8"?>
<formControlPr xmlns="http://schemas.microsoft.com/office/spreadsheetml/2009/9/main" objectType="Drop" dropLines="10" dropStyle="combo" dx="20" fmlaLink="wa!$F$10" fmlaRange="wa!$B$2:$B$11" noThreeD="1" sel="1" val="0"/>
</file>

<file path=xl/ctrlProps/ctrlProp140.xml><?xml version="1.0" encoding="utf-8"?>
<formControlPr xmlns="http://schemas.microsoft.com/office/spreadsheetml/2009/9/main" objectType="Drop" dropLines="5" dropStyle="combo" dx="20" fmlaLink="wa!$DG$70" fmlaRange="wa!$DA$47:$DA$51" noThreeD="1" sel="1" val="0"/>
</file>

<file path=xl/ctrlProps/ctrlProp141.xml><?xml version="1.0" encoding="utf-8"?>
<formControlPr xmlns="http://schemas.microsoft.com/office/spreadsheetml/2009/9/main" objectType="Drop" dropLines="5" dropStyle="combo" dx="20" fmlaLink="wa!$DG$72" fmlaRange="wa!$DA$47:$DA$51" noThreeD="1" sel="1" val="0"/>
</file>

<file path=xl/ctrlProps/ctrlProp142.xml><?xml version="1.0" encoding="utf-8"?>
<formControlPr xmlns="http://schemas.microsoft.com/office/spreadsheetml/2009/9/main" objectType="Drop" dropLines="5" dropStyle="combo" dx="20" fmlaLink="wa!$DG74" fmlaRange="wa!$DA$47:$DA$51" noThreeD="1" sel="1" val="0"/>
</file>

<file path=xl/ctrlProps/ctrlProp143.xml><?xml version="1.0" encoding="utf-8"?>
<formControlPr xmlns="http://schemas.microsoft.com/office/spreadsheetml/2009/9/main" objectType="Drop" dropLines="5" dropStyle="combo" dx="20" fmlaLink="wa!$DG$78" fmlaRange="wa!$DA$47:$DA$51" noThreeD="1" sel="1" val="0"/>
</file>

<file path=xl/ctrlProps/ctrlProp144.xml><?xml version="1.0" encoding="utf-8"?>
<formControlPr xmlns="http://schemas.microsoft.com/office/spreadsheetml/2009/9/main" objectType="Drop" dropLines="5" dropStyle="combo" dx="20" fmlaLink="wa!$DG$80" fmlaRange="wa!$DA$47:$DA$51" noThreeD="1" sel="1" val="0"/>
</file>

<file path=xl/ctrlProps/ctrlProp145.xml><?xml version="1.0" encoding="utf-8"?>
<formControlPr xmlns="http://schemas.microsoft.com/office/spreadsheetml/2009/9/main" objectType="Drop" dropLines="5" dropStyle="combo" dx="20" fmlaLink="wa!$DG$82" fmlaRange="wa!$DA$47:$DA$51" noThreeD="1" sel="1" val="0"/>
</file>

<file path=xl/ctrlProps/ctrlProp146.xml><?xml version="1.0" encoding="utf-8"?>
<formControlPr xmlns="http://schemas.microsoft.com/office/spreadsheetml/2009/9/main" objectType="Drop" dropLines="5" dropStyle="combo" dx="20" fmlaLink="wa!$DG$84" fmlaRange="wa!$DA$47:$DA$51" noThreeD="1" sel="1" val="0"/>
</file>

<file path=xl/ctrlProps/ctrlProp147.xml><?xml version="1.0" encoding="utf-8"?>
<formControlPr xmlns="http://schemas.microsoft.com/office/spreadsheetml/2009/9/main" objectType="Drop" dropLines="5" dropStyle="combo" dx="20" fmlaLink="wa!$DG$86" fmlaRange="wa!$DA$47:$DA$51" noThreeD="1" sel="1" val="0"/>
</file>

<file path=xl/ctrlProps/ctrlProp148.xml><?xml version="1.0" encoding="utf-8"?>
<formControlPr xmlns="http://schemas.microsoft.com/office/spreadsheetml/2009/9/main" objectType="Drop" dropLines="5" dropStyle="combo" dx="20" fmlaLink="wa!$DG$88" fmlaRange="wa!$DA$47:$DA$51" noThreeD="1" sel="1" val="0"/>
</file>

<file path=xl/ctrlProps/ctrlProp149.xml><?xml version="1.0" encoding="utf-8"?>
<formControlPr xmlns="http://schemas.microsoft.com/office/spreadsheetml/2009/9/main" objectType="Drop" dropLines="5" dropStyle="combo" dx="20" fmlaLink="wa!$DG$90" fmlaRange="wa!$DA$47:$DA$51" noThreeD="1" sel="1" val="0"/>
</file>

<file path=xl/ctrlProps/ctrlProp15.xml><?xml version="1.0" encoding="utf-8"?>
<formControlPr xmlns="http://schemas.microsoft.com/office/spreadsheetml/2009/9/main" objectType="Drop" dropLines="10" dropStyle="combo" dx="20" fmlaLink="wa!$F$11" fmlaRange="wa!$B$2:$B$11" noThreeD="1" sel="1" val="0"/>
</file>

<file path=xl/ctrlProps/ctrlProp150.xml><?xml version="1.0" encoding="utf-8"?>
<formControlPr xmlns="http://schemas.microsoft.com/office/spreadsheetml/2009/9/main" objectType="Drop" dropLines="5" dropStyle="combo" dx="20" fmlaLink="wa!$DG$92" fmlaRange="wa!$DA$47:$DA$51" noThreeD="1" sel="1" val="0"/>
</file>

<file path=xl/ctrlProps/ctrlProp151.xml><?xml version="1.0" encoding="utf-8"?>
<formControlPr xmlns="http://schemas.microsoft.com/office/spreadsheetml/2009/9/main" objectType="Drop" dropLines="5" dropStyle="combo" dx="20" fmlaLink="wa!$DG$94" fmlaRange="wa!$DA$47:$DA$51" noThreeD="1" sel="1" val="0"/>
</file>

<file path=xl/ctrlProps/ctrlProp152.xml><?xml version="1.0" encoding="utf-8"?>
<formControlPr xmlns="http://schemas.microsoft.com/office/spreadsheetml/2009/9/main" objectType="Drop" dropLines="5" dropStyle="combo" dx="20" fmlaLink="wa!$DG76" fmlaRange="wa!$DA$47:$DA$51" noThreeD="1" sel="1" val="0"/>
</file>

<file path=xl/ctrlProps/ctrlProp153.xml><?xml version="1.0" encoding="utf-8"?>
<formControlPr xmlns="http://schemas.microsoft.com/office/spreadsheetml/2009/9/main" objectType="Drop" dropLines="5" dropStyle="combo" dx="20" fmlaLink="wa!$DG$96" fmlaRange="wa!$DA$47:$DA$51" noThreeD="1" sel="1" val="0"/>
</file>

<file path=xl/ctrlProps/ctrlProp154.xml><?xml version="1.0" encoding="utf-8"?>
<formControlPr xmlns="http://schemas.microsoft.com/office/spreadsheetml/2009/9/main" objectType="Drop" dropLines="13" dropStyle="combo" dx="20" fmlaLink="wa!$G$79" fmlaRange="wa!$G$65:$G$77" noThreeD="1" sel="8" val="0"/>
</file>

<file path=xl/ctrlProps/ctrlProp16.xml><?xml version="1.0" encoding="utf-8"?>
<formControlPr xmlns="http://schemas.microsoft.com/office/spreadsheetml/2009/9/main" objectType="Drop" dropLines="10" dropStyle="combo" dx="20" fmlaLink="wa!$F$12" fmlaRange="wa!$B$2:$B$11" noThreeD="1" sel="1" val="0"/>
</file>

<file path=xl/ctrlProps/ctrlProp17.xml><?xml version="1.0" encoding="utf-8"?>
<formControlPr xmlns="http://schemas.microsoft.com/office/spreadsheetml/2009/9/main" objectType="Drop" dropLines="10" dropStyle="combo" dx="20" fmlaLink="wa!$F$13" fmlaRange="wa!$B$2:$B$11" noThreeD="1" sel="1" val="0"/>
</file>

<file path=xl/ctrlProps/ctrlProp18.xml><?xml version="1.0" encoding="utf-8"?>
<formControlPr xmlns="http://schemas.microsoft.com/office/spreadsheetml/2009/9/main" objectType="Drop" dropLines="10" dropStyle="combo" dx="20" fmlaLink="wa!$F$14" fmlaRange="wa!$B$2:$B$11" noThreeD="1" sel="1" val="0"/>
</file>

<file path=xl/ctrlProps/ctrlProp19.xml><?xml version="1.0" encoding="utf-8"?>
<formControlPr xmlns="http://schemas.microsoft.com/office/spreadsheetml/2009/9/main" objectType="Drop" dropLines="10" dropStyle="combo" dx="20" fmlaLink="wa!$F$15" fmlaRange="wa!$B$2:$B$11" noThreeD="1" sel="1" val="0"/>
</file>

<file path=xl/ctrlProps/ctrlProp2.xml><?xml version="1.0" encoding="utf-8"?>
<formControlPr xmlns="http://schemas.microsoft.com/office/spreadsheetml/2009/9/main" objectType="Drop" dropLines="9" dropStyle="combo" dx="20" fmlaLink="wa!$B$47" fmlaRange="wa!$B$39:$B$41" noThreeD="1" sel="1" val="0"/>
</file>

<file path=xl/ctrlProps/ctrlProp20.xml><?xml version="1.0" encoding="utf-8"?>
<formControlPr xmlns="http://schemas.microsoft.com/office/spreadsheetml/2009/9/main" objectType="Drop" dropLines="10" dropStyle="combo" dx="20" fmlaLink="wa!$F$16" fmlaRange="wa!$B$2:$B$11" noThreeD="1" sel="1" val="0"/>
</file>

<file path=xl/ctrlProps/ctrlProp21.xml><?xml version="1.0" encoding="utf-8"?>
<formControlPr xmlns="http://schemas.microsoft.com/office/spreadsheetml/2009/9/main" objectType="Drop" dropLines="9" dropStyle="combo" dx="20" fmlaLink="wa!$F$17" fmlaRange="wa!$B$3:$B$11" noThreeD="1" sel="1" val="0"/>
</file>

<file path=xl/ctrlProps/ctrlProp22.xml><?xml version="1.0" encoding="utf-8"?>
<formControlPr xmlns="http://schemas.microsoft.com/office/spreadsheetml/2009/9/main" objectType="Drop" dropLines="10" dropStyle="combo" dx="20" fmlaLink="wa!$F$28" fmlaRange="wa!$B$2:$B$11" noThreeD="1" sel="1" val="0"/>
</file>

<file path=xl/ctrlProps/ctrlProp23.xml><?xml version="1.0" encoding="utf-8"?>
<formControlPr xmlns="http://schemas.microsoft.com/office/spreadsheetml/2009/9/main" objectType="Drop" dropLines="10" dropStyle="combo" dx="20" fmlaLink="wa!$F$29" fmlaRange="wa!$B$2:$B$11" noThreeD="1" sel="1" val="0"/>
</file>

<file path=xl/ctrlProps/ctrlProp24.xml><?xml version="1.0" encoding="utf-8"?>
<formControlPr xmlns="http://schemas.microsoft.com/office/spreadsheetml/2009/9/main" objectType="Drop" dropLines="10" dropStyle="combo" dx="20" fmlaLink="wa!$F$30" fmlaRange="wa!$B$2:$B$11" noThreeD="1" sel="1" val="0"/>
</file>

<file path=xl/ctrlProps/ctrlProp25.xml><?xml version="1.0" encoding="utf-8"?>
<formControlPr xmlns="http://schemas.microsoft.com/office/spreadsheetml/2009/9/main" objectType="Drop" dropLines="10" dropStyle="combo" dx="20" fmlaLink="wa!$F$17" fmlaRange="wa!$B$2:$B$11" noThreeD="1" sel="1" val="0"/>
</file>

<file path=xl/ctrlProps/ctrlProp26.xml><?xml version="1.0" encoding="utf-8"?>
<formControlPr xmlns="http://schemas.microsoft.com/office/spreadsheetml/2009/9/main" objectType="Drop" dropLines="9" dropStyle="combo" dx="20" fmlaLink="wa!$F$17" fmlaRange="wa!$B$3:$B$11" noThreeD="1" sel="1" val="0"/>
</file>

<file path=xl/ctrlProps/ctrlProp27.xml><?xml version="1.0" encoding="utf-8"?>
<formControlPr xmlns="http://schemas.microsoft.com/office/spreadsheetml/2009/9/main" objectType="Drop" dropLines="10" dropStyle="combo" dx="20" fmlaLink="wa!$F$18" fmlaRange="wa!$B$2:$B$11" noThreeD="1" sel="1" val="0"/>
</file>

<file path=xl/ctrlProps/ctrlProp28.xml><?xml version="1.0" encoding="utf-8"?>
<formControlPr xmlns="http://schemas.microsoft.com/office/spreadsheetml/2009/9/main" objectType="Drop" dropLines="9" dropStyle="combo" dx="20" fmlaLink="wa!$F$17" fmlaRange="wa!$B$3:$B$11" noThreeD="1" sel="1" val="0"/>
</file>

<file path=xl/ctrlProps/ctrlProp29.xml><?xml version="1.0" encoding="utf-8"?>
<formControlPr xmlns="http://schemas.microsoft.com/office/spreadsheetml/2009/9/main" objectType="Drop" dropLines="10" dropStyle="combo" dx="20" fmlaLink="wa!$F$19" fmlaRange="wa!$B$2:$B$11" noThreeD="1" sel="1" val="0"/>
</file>

<file path=xl/ctrlProps/ctrlProp3.xml><?xml version="1.0" encoding="utf-8"?>
<formControlPr xmlns="http://schemas.microsoft.com/office/spreadsheetml/2009/9/main" objectType="Drop" dropLines="2" dropStyle="combo" dx="20" fmlaLink="wa!$R$7" fmlaRange="wa!$R$5:$R$6" noThreeD="1" sel="2" val="0"/>
</file>

<file path=xl/ctrlProps/ctrlProp30.xml><?xml version="1.0" encoding="utf-8"?>
<formControlPr xmlns="http://schemas.microsoft.com/office/spreadsheetml/2009/9/main" objectType="Drop" dropLines="9" dropStyle="combo" dx="20" fmlaLink="wa!$F$17" fmlaRange="wa!$B$3:$B$11" noThreeD="1" sel="1" val="0"/>
</file>

<file path=xl/ctrlProps/ctrlProp31.xml><?xml version="1.0" encoding="utf-8"?>
<formControlPr xmlns="http://schemas.microsoft.com/office/spreadsheetml/2009/9/main" objectType="Drop" dropLines="10" dropStyle="combo" dx="20" fmlaLink="wa!$F$20" fmlaRange="wa!$B$2:$B$11" noThreeD="1" sel="1" val="0"/>
</file>

<file path=xl/ctrlProps/ctrlProp32.xml><?xml version="1.0" encoding="utf-8"?>
<formControlPr xmlns="http://schemas.microsoft.com/office/spreadsheetml/2009/9/main" objectType="Drop" dropLines="9" dropStyle="combo" dx="20" fmlaLink="wa!$F$17" fmlaRange="wa!$B$3:$B$11" noThreeD="1" sel="1" val="0"/>
</file>

<file path=xl/ctrlProps/ctrlProp33.xml><?xml version="1.0" encoding="utf-8"?>
<formControlPr xmlns="http://schemas.microsoft.com/office/spreadsheetml/2009/9/main" objectType="Drop" dropLines="10" dropStyle="combo" dx="20" fmlaLink="wa!$F$21" fmlaRange="wa!$B$2:$B$11" noThreeD="1" sel="1" val="0"/>
</file>

<file path=xl/ctrlProps/ctrlProp34.xml><?xml version="1.0" encoding="utf-8"?>
<formControlPr xmlns="http://schemas.microsoft.com/office/spreadsheetml/2009/9/main" objectType="Drop" dropLines="9" dropStyle="combo" dx="20" fmlaLink="wa!$F$17" fmlaRange="wa!$B$3:$B$11" noThreeD="1" sel="1" val="0"/>
</file>

<file path=xl/ctrlProps/ctrlProp35.xml><?xml version="1.0" encoding="utf-8"?>
<formControlPr xmlns="http://schemas.microsoft.com/office/spreadsheetml/2009/9/main" objectType="Drop" dropLines="10" dropStyle="combo" dx="20" fmlaLink="wa!$F$22" fmlaRange="wa!$B$2:$B$11" noThreeD="1" sel="1" val="0"/>
</file>

<file path=xl/ctrlProps/ctrlProp36.xml><?xml version="1.0" encoding="utf-8"?>
<formControlPr xmlns="http://schemas.microsoft.com/office/spreadsheetml/2009/9/main" objectType="Drop" dropLines="9" dropStyle="combo" dx="20" fmlaLink="wa!$F$17" fmlaRange="wa!$B$3:$B$11" noThreeD="1" sel="1" val="0"/>
</file>

<file path=xl/ctrlProps/ctrlProp37.xml><?xml version="1.0" encoding="utf-8"?>
<formControlPr xmlns="http://schemas.microsoft.com/office/spreadsheetml/2009/9/main" objectType="Drop" dropLines="10" dropStyle="combo" dx="20" fmlaLink="wa!$F$23" fmlaRange="wa!$B$2:$B$11" noThreeD="1" sel="1" val="0"/>
</file>

<file path=xl/ctrlProps/ctrlProp38.xml><?xml version="1.0" encoding="utf-8"?>
<formControlPr xmlns="http://schemas.microsoft.com/office/spreadsheetml/2009/9/main" objectType="Drop" dropLines="9" dropStyle="combo" dx="20" fmlaLink="wa!$F$17" fmlaRange="wa!$B$3:$B$11" noThreeD="1" sel="1" val="0"/>
</file>

<file path=xl/ctrlProps/ctrlProp39.xml><?xml version="1.0" encoding="utf-8"?>
<formControlPr xmlns="http://schemas.microsoft.com/office/spreadsheetml/2009/9/main" objectType="Drop" dropLines="10" dropStyle="combo" dx="20" fmlaLink="wa!$F$24" fmlaRange="wa!$B$2:$B$11" noThreeD="1" sel="1" val="0"/>
</file>

<file path=xl/ctrlProps/ctrlProp4.xml><?xml version="1.0" encoding="utf-8"?>
<formControlPr xmlns="http://schemas.microsoft.com/office/spreadsheetml/2009/9/main" objectType="Drop" dropLines="3" dropStyle="combo" dx="20" fmlaLink="wa!$B$45" fmlaRange="wa!$B$39:$B$41" noThreeD="1" sel="1" val="0"/>
</file>

<file path=xl/ctrlProps/ctrlProp40.xml><?xml version="1.0" encoding="utf-8"?>
<formControlPr xmlns="http://schemas.microsoft.com/office/spreadsheetml/2009/9/main" objectType="Drop" dropLines="9" dropStyle="combo" dx="20" fmlaLink="wa!$F$17" fmlaRange="wa!$B$3:$B$11" noThreeD="1" sel="1" val="0"/>
</file>

<file path=xl/ctrlProps/ctrlProp41.xml><?xml version="1.0" encoding="utf-8"?>
<formControlPr xmlns="http://schemas.microsoft.com/office/spreadsheetml/2009/9/main" objectType="Drop" dropLines="10" dropStyle="combo" dx="20" fmlaLink="wa!$F$25" fmlaRange="wa!$B$2:$B$11" noThreeD="1" sel="1" val="0"/>
</file>

<file path=xl/ctrlProps/ctrlProp42.xml><?xml version="1.0" encoding="utf-8"?>
<formControlPr xmlns="http://schemas.microsoft.com/office/spreadsheetml/2009/9/main" objectType="Drop" dropLines="9" dropStyle="combo" dx="20" fmlaLink="wa!$F$17" fmlaRange="wa!$B$3:$B$11" noThreeD="1" sel="1" val="0"/>
</file>

<file path=xl/ctrlProps/ctrlProp43.xml><?xml version="1.0" encoding="utf-8"?>
<formControlPr xmlns="http://schemas.microsoft.com/office/spreadsheetml/2009/9/main" objectType="Drop" dropLines="10" dropStyle="combo" dx="20" fmlaLink="wa!$F$26" fmlaRange="wa!$B$2:$B$11" noThreeD="1" sel="1" val="0"/>
</file>

<file path=xl/ctrlProps/ctrlProp44.xml><?xml version="1.0" encoding="utf-8"?>
<formControlPr xmlns="http://schemas.microsoft.com/office/spreadsheetml/2009/9/main" objectType="Drop" dropLines="10" dropStyle="combo" dx="20" fmlaLink="wa!$F$27" fmlaRange="wa!$B$2:$B$11" noThreeD="1" sel="1" val="0"/>
</file>

<file path=xl/ctrlProps/ctrlProp45.xml><?xml version="1.0" encoding="utf-8"?>
<formControlPr xmlns="http://schemas.microsoft.com/office/spreadsheetml/2009/9/main" objectType="Drop" dropLines="6" dropStyle="combo" dx="20" fmlaLink="wa!$AC$3" fmlaRange="wa!$A$19:$A$24" noThreeD="1" sel="1" val="0"/>
</file>

<file path=xl/ctrlProps/ctrlProp46.xml><?xml version="1.0" encoding="utf-8"?>
<formControlPr xmlns="http://schemas.microsoft.com/office/spreadsheetml/2009/9/main" objectType="Drop" dropLines="6" dropStyle="combo" dx="20" fmlaLink="wa!$AC$4" fmlaRange="wa!$A$19:$A$24" noThreeD="1" sel="1" val="0"/>
</file>

<file path=xl/ctrlProps/ctrlProp47.xml><?xml version="1.0" encoding="utf-8"?>
<formControlPr xmlns="http://schemas.microsoft.com/office/spreadsheetml/2009/9/main" objectType="Drop" dropLines="6" dropStyle="combo" dx="20" fmlaLink="wa!$AC$5" fmlaRange="wa!$A$19:$A$24" noThreeD="1" sel="1" val="0"/>
</file>

<file path=xl/ctrlProps/ctrlProp48.xml><?xml version="1.0" encoding="utf-8"?>
<formControlPr xmlns="http://schemas.microsoft.com/office/spreadsheetml/2009/9/main" objectType="Drop" dropLines="6" dropStyle="combo" dx="20" fmlaLink="wa!$AC$6" fmlaRange="wa!$A$19:$A$24" noThreeD="1" sel="1" val="0"/>
</file>

<file path=xl/ctrlProps/ctrlProp49.xml><?xml version="1.0" encoding="utf-8"?>
<formControlPr xmlns="http://schemas.microsoft.com/office/spreadsheetml/2009/9/main" objectType="Drop" dropLines="6" dropStyle="combo" dx="20" fmlaLink="wa!$AC$7" fmlaRange="wa!$A$19:$A$24" noThreeD="1" sel="1" val="0"/>
</file>

<file path=xl/ctrlProps/ctrlProp5.xml><?xml version="1.0" encoding="utf-8"?>
<formControlPr xmlns="http://schemas.microsoft.com/office/spreadsheetml/2009/9/main" objectType="Drop" dropLines="3" dropStyle="combo" dx="20" fmlaLink="wa!$B$51" fmlaRange="wa!$D$39:$D$41" noThreeD="1" sel="1" val="0"/>
</file>

<file path=xl/ctrlProps/ctrlProp50.xml><?xml version="1.0" encoding="utf-8"?>
<formControlPr xmlns="http://schemas.microsoft.com/office/spreadsheetml/2009/9/main" objectType="Drop" dropLines="6" dropStyle="combo" dx="20" fmlaLink="wa!$AC$8" fmlaRange="wa!$A$19:$A$24" noThreeD="1" sel="1" val="0"/>
</file>

<file path=xl/ctrlProps/ctrlProp51.xml><?xml version="1.0" encoding="utf-8"?>
<formControlPr xmlns="http://schemas.microsoft.com/office/spreadsheetml/2009/9/main" objectType="Drop" dropLines="6" dropStyle="combo" dx="20" fmlaLink="wa!$AC$9" fmlaRange="wa!$A$19:$A$24" noThreeD="1" sel="1" val="0"/>
</file>

<file path=xl/ctrlProps/ctrlProp52.xml><?xml version="1.0" encoding="utf-8"?>
<formControlPr xmlns="http://schemas.microsoft.com/office/spreadsheetml/2009/9/main" objectType="Drop" dropLines="6" dropStyle="combo" dx="20" fmlaLink="wa!$AC$10" fmlaRange="wa!$A$19:$A$24" noThreeD="1" sel="1" val="0"/>
</file>

<file path=xl/ctrlProps/ctrlProp53.xml><?xml version="1.0" encoding="utf-8"?>
<formControlPr xmlns="http://schemas.microsoft.com/office/spreadsheetml/2009/9/main" objectType="Drop" dropLines="6" dropStyle="combo" dx="20" fmlaLink="wa!$AC$11" fmlaRange="wa!$A$19:$A$24" noThreeD="1" sel="1" val="0"/>
</file>

<file path=xl/ctrlProps/ctrlProp54.xml><?xml version="1.0" encoding="utf-8"?>
<formControlPr xmlns="http://schemas.microsoft.com/office/spreadsheetml/2009/9/main" objectType="Drop" dropLines="6" dropStyle="combo" dx="20" fmlaLink="wa!$AC$12" fmlaRange="wa!$A$19:$A$24" noThreeD="1" sel="1" val="0"/>
</file>

<file path=xl/ctrlProps/ctrlProp55.xml><?xml version="1.0" encoding="utf-8"?>
<formControlPr xmlns="http://schemas.microsoft.com/office/spreadsheetml/2009/9/main" objectType="Drop" dropLines="6" dropStyle="combo" dx="20" fmlaLink="wa!$AC$13" fmlaRange="wa!$A$19:$A$24" noThreeD="1" sel="1" val="0"/>
</file>

<file path=xl/ctrlProps/ctrlProp56.xml><?xml version="1.0" encoding="utf-8"?>
<formControlPr xmlns="http://schemas.microsoft.com/office/spreadsheetml/2009/9/main" objectType="Drop" dropLines="6" dropStyle="combo" dx="20" fmlaLink="wa!$AC$14" fmlaRange="wa!$A$19:$A$24" noThreeD="1" sel="1" val="0"/>
</file>

<file path=xl/ctrlProps/ctrlProp57.xml><?xml version="1.0" encoding="utf-8"?>
<formControlPr xmlns="http://schemas.microsoft.com/office/spreadsheetml/2009/9/main" objectType="Drop" dropLines="6" dropStyle="combo" dx="20" fmlaLink="wa!$AC$15" fmlaRange="wa!$A$19:$A$24" noThreeD="1" sel="1" val="0"/>
</file>

<file path=xl/ctrlProps/ctrlProp58.xml><?xml version="1.0" encoding="utf-8"?>
<formControlPr xmlns="http://schemas.microsoft.com/office/spreadsheetml/2009/9/main" objectType="Drop" dropLines="6" dropStyle="combo" dx="20" fmlaLink="wa!$AC$16" fmlaRange="wa!$A$19:$A$24" noThreeD="1" sel="1" val="0"/>
</file>

<file path=xl/ctrlProps/ctrlProp59.xml><?xml version="1.0" encoding="utf-8"?>
<formControlPr xmlns="http://schemas.microsoft.com/office/spreadsheetml/2009/9/main" objectType="Drop" dropLines="6" dropStyle="combo" dx="20" fmlaLink="wa!$AC$17" fmlaRange="wa!$A$19:$A$24" noThreeD="1" sel="1" val="0"/>
</file>

<file path=xl/ctrlProps/ctrlProp6.xml><?xml version="1.0" encoding="utf-8"?>
<formControlPr xmlns="http://schemas.microsoft.com/office/spreadsheetml/2009/9/main" objectType="Drop" dropLines="2" dropStyle="combo" dx="20" fmlaLink="wa!$A$93" fmlaRange="wa!$A$94:$A$96" noThreeD="1" sel="2" val="0"/>
</file>

<file path=xl/ctrlProps/ctrlProp60.xml><?xml version="1.0" encoding="utf-8"?>
<formControlPr xmlns="http://schemas.microsoft.com/office/spreadsheetml/2009/9/main" objectType="Drop" dropLines="6" dropStyle="combo" dx="20" fmlaLink="wa!$AC$18" fmlaRange="wa!$A$19:$A$24" noThreeD="1" sel="1" val="0"/>
</file>

<file path=xl/ctrlProps/ctrlProp61.xml><?xml version="1.0" encoding="utf-8"?>
<formControlPr xmlns="http://schemas.microsoft.com/office/spreadsheetml/2009/9/main" objectType="Drop" dropLines="6" dropStyle="combo" dx="20" fmlaLink="wa!$AC$19" fmlaRange="wa!$A$19:$A$24" noThreeD="1" sel="1" val="0"/>
</file>

<file path=xl/ctrlProps/ctrlProp62.xml><?xml version="1.0" encoding="utf-8"?>
<formControlPr xmlns="http://schemas.microsoft.com/office/spreadsheetml/2009/9/main" objectType="Drop" dropLines="6" dropStyle="combo" dx="20" fmlaLink="wa!$AC$20" fmlaRange="wa!$A$19:$A$24" noThreeD="1" sel="1" val="0"/>
</file>

<file path=xl/ctrlProps/ctrlProp63.xml><?xml version="1.0" encoding="utf-8"?>
<formControlPr xmlns="http://schemas.microsoft.com/office/spreadsheetml/2009/9/main" objectType="Drop" dropLines="6" dropStyle="combo" dx="20" fmlaLink="wa!$AC$21" fmlaRange="wa!$A$19:$A$24" noThreeD="1" sel="1" val="0"/>
</file>

<file path=xl/ctrlProps/ctrlProp64.xml><?xml version="1.0" encoding="utf-8"?>
<formControlPr xmlns="http://schemas.microsoft.com/office/spreadsheetml/2009/9/main" objectType="Drop" dropLines="6" dropStyle="combo" dx="20" fmlaLink="wa!$AC$22" fmlaRange="wa!$A$19:$A$24" noThreeD="1" sel="1" val="0"/>
</file>

<file path=xl/ctrlProps/ctrlProp65.xml><?xml version="1.0" encoding="utf-8"?>
<formControlPr xmlns="http://schemas.microsoft.com/office/spreadsheetml/2009/9/main" objectType="Drop" dropLines="6" dropStyle="combo" dx="20" fmlaLink="wa!$AC$23" fmlaRange="wa!$A$19:$A$24" noThreeD="1" sel="1" val="0"/>
</file>

<file path=xl/ctrlProps/ctrlProp66.xml><?xml version="1.0" encoding="utf-8"?>
<formControlPr xmlns="http://schemas.microsoft.com/office/spreadsheetml/2009/9/main" objectType="Drop" dropLines="6" dropStyle="combo" dx="20" fmlaLink="wa!$AC$24" fmlaRange="wa!$A$19:$A$24" noThreeD="1" sel="1" val="0"/>
</file>

<file path=xl/ctrlProps/ctrlProp67.xml><?xml version="1.0" encoding="utf-8"?>
<formControlPr xmlns="http://schemas.microsoft.com/office/spreadsheetml/2009/9/main" objectType="Drop" dropLines="6" dropStyle="combo" dx="20" fmlaLink="wa!$AC$25" fmlaRange="wa!$A$19:$A$24" noThreeD="1" sel="1" val="0"/>
</file>

<file path=xl/ctrlProps/ctrlProp68.xml><?xml version="1.0" encoding="utf-8"?>
<formControlPr xmlns="http://schemas.microsoft.com/office/spreadsheetml/2009/9/main" objectType="Drop" dropLines="6" dropStyle="combo" dx="20" fmlaLink="wa!$AC$26" fmlaRange="wa!$A$19:$A$24" noThreeD="1" sel="1" val="0"/>
</file>

<file path=xl/ctrlProps/ctrlProp69.xml><?xml version="1.0" encoding="utf-8"?>
<formControlPr xmlns="http://schemas.microsoft.com/office/spreadsheetml/2009/9/main" objectType="Drop" dropLines="6" dropStyle="combo" dx="20" fmlaLink="wa!$AC$27" fmlaRange="wa!$A$19:$A$24" noThreeD="1" sel="1" val="0"/>
</file>

<file path=xl/ctrlProps/ctrlProp7.xml><?xml version="1.0" encoding="utf-8"?>
<formControlPr xmlns="http://schemas.microsoft.com/office/spreadsheetml/2009/9/main" objectType="Drop" dropLines="10" dropStyle="combo" dx="20" fmlaLink="wa!$F$3" fmlaRange="wa!$B$2:$B$11" noThreeD="1" sel="1" val="0"/>
</file>

<file path=xl/ctrlProps/ctrlProp70.xml><?xml version="1.0" encoding="utf-8"?>
<formControlPr xmlns="http://schemas.microsoft.com/office/spreadsheetml/2009/9/main" objectType="Drop" dropLines="6" dropStyle="combo" dx="20" fmlaLink="wa!$AC$28" fmlaRange="wa!$A$19:$A$24" noThreeD="1" sel="1" val="0"/>
</file>

<file path=xl/ctrlProps/ctrlProp71.xml><?xml version="1.0" encoding="utf-8"?>
<formControlPr xmlns="http://schemas.microsoft.com/office/spreadsheetml/2009/9/main" objectType="Drop" dropLines="6" dropStyle="combo" dx="20" fmlaLink="wa!$AC$29" fmlaRange="wa!$A$19:$A$24" noThreeD="1" sel="1" val="0"/>
</file>

<file path=xl/ctrlProps/ctrlProp72.xml><?xml version="1.0" encoding="utf-8"?>
<formControlPr xmlns="http://schemas.microsoft.com/office/spreadsheetml/2009/9/main" objectType="Drop" dropLines="6" dropStyle="combo" dx="20" fmlaLink="wa!$AC$30" fmlaRange="wa!$A$19:$A$24" noThreeD="1" sel="1" val="0"/>
</file>

<file path=xl/ctrlProps/ctrlProp73.xml><?xml version="1.0" encoding="utf-8"?>
<formControlPr xmlns="http://schemas.microsoft.com/office/spreadsheetml/2009/9/main" objectType="Drop" dropLines="9" dropStyle="combo" dx="20" fmlaLink="wa!$E$75" fmlaRange="wa!$B$75:$B$83" noThreeD="1" sel="1" val="0"/>
</file>

<file path=xl/ctrlProps/ctrlProp74.xml><?xml version="1.0" encoding="utf-8"?>
<formControlPr xmlns="http://schemas.microsoft.com/office/spreadsheetml/2009/9/main" objectType="Drop" dropLines="9" dropStyle="combo" dx="20" fmlaLink="wa!$E$76" fmlaRange="wa!$B$75:$B$83" noThreeD="1" sel="1" val="0"/>
</file>

<file path=xl/ctrlProps/ctrlProp75.xml><?xml version="1.0" encoding="utf-8"?>
<formControlPr xmlns="http://schemas.microsoft.com/office/spreadsheetml/2009/9/main" objectType="Drop" dropLines="9" dropStyle="combo" dx="20" fmlaLink="wa!$E$77" fmlaRange="wa!$B$75:$B$83" noThreeD="1" sel="1" val="0"/>
</file>

<file path=xl/ctrlProps/ctrlProp76.xml><?xml version="1.0" encoding="utf-8"?>
<formControlPr xmlns="http://schemas.microsoft.com/office/spreadsheetml/2009/9/main" objectType="Drop" dropLines="9" dropStyle="combo" dx="20" fmlaLink="wa!$E$78" fmlaRange="wa!$B$75:$B$83" noThreeD="1" sel="1" val="0"/>
</file>

<file path=xl/ctrlProps/ctrlProp77.xml><?xml version="1.0" encoding="utf-8"?>
<formControlPr xmlns="http://schemas.microsoft.com/office/spreadsheetml/2009/9/main" objectType="Drop" dropLines="9" dropStyle="combo" dx="20" fmlaLink="wa!$E$81" fmlaRange="wa!$B$75:$B$83" noThreeD="1" sel="1" val="0"/>
</file>

<file path=xl/ctrlProps/ctrlProp78.xml><?xml version="1.0" encoding="utf-8"?>
<formControlPr xmlns="http://schemas.microsoft.com/office/spreadsheetml/2009/9/main" objectType="Drop" dropLines="9" dropStyle="combo" dx="20" fmlaLink="wa!$E$82" fmlaRange="wa!$B$75:$B$83" noThreeD="1" sel="1" val="0"/>
</file>

<file path=xl/ctrlProps/ctrlProp79.xml><?xml version="1.0" encoding="utf-8"?>
<formControlPr xmlns="http://schemas.microsoft.com/office/spreadsheetml/2009/9/main" objectType="Drop" dropLines="9" dropStyle="combo" dx="20" fmlaLink="wa!$E$83" fmlaRange="wa!$B$75:$B$83" noThreeD="1" sel="1" val="0"/>
</file>

<file path=xl/ctrlProps/ctrlProp8.xml><?xml version="1.0" encoding="utf-8"?>
<formControlPr xmlns="http://schemas.microsoft.com/office/spreadsheetml/2009/9/main" objectType="Drop" dropLines="10" dropStyle="combo" dx="20" fmlaLink="wa!$F$4" fmlaRange="wa!$B$2:$B$11" noThreeD="1" sel="1" val="0"/>
</file>

<file path=xl/ctrlProps/ctrlProp80.xml><?xml version="1.0" encoding="utf-8"?>
<formControlPr xmlns="http://schemas.microsoft.com/office/spreadsheetml/2009/9/main" objectType="Drop" dropLines="9" dropStyle="combo" dx="20" fmlaLink="wa!$E$84" fmlaRange="wa!$B$75:$B$83" noThreeD="1" sel="1" val="0"/>
</file>

<file path=xl/ctrlProps/ctrlProp81.xml><?xml version="1.0" encoding="utf-8"?>
<formControlPr xmlns="http://schemas.microsoft.com/office/spreadsheetml/2009/9/main" objectType="Drop" dropLines="9" dropStyle="combo" dx="20" fmlaLink="wa!$E$85" fmlaRange="wa!$B$75:$B$83" noThreeD="1" sel="1" val="0"/>
</file>

<file path=xl/ctrlProps/ctrlProp82.xml><?xml version="1.0" encoding="utf-8"?>
<formControlPr xmlns="http://schemas.microsoft.com/office/spreadsheetml/2009/9/main" objectType="Drop" dropLines="9" dropStyle="combo" dx="20" fmlaLink="wa!$E$86" fmlaRange="wa!$B$75:$B$83" noThreeD="1" sel="1" val="0"/>
</file>

<file path=xl/ctrlProps/ctrlProp83.xml><?xml version="1.0" encoding="utf-8"?>
<formControlPr xmlns="http://schemas.microsoft.com/office/spreadsheetml/2009/9/main" objectType="Drop" dropLines="9" dropStyle="combo" dx="20" fmlaLink="wa!$E$89" fmlaRange="wa!$B$75:$B$83" noThreeD="1" sel="1" val="0"/>
</file>

<file path=xl/ctrlProps/ctrlProp84.xml><?xml version="1.0" encoding="utf-8"?>
<formControlPr xmlns="http://schemas.microsoft.com/office/spreadsheetml/2009/9/main" objectType="Drop" dropLines="9" dropStyle="combo" dx="20" fmlaLink="wa!$E$90" fmlaRange="wa!$B$75:$B$83" noThreeD="1" sel="1" val="0"/>
</file>

<file path=xl/ctrlProps/ctrlProp85.xml><?xml version="1.0" encoding="utf-8"?>
<formControlPr xmlns="http://schemas.microsoft.com/office/spreadsheetml/2009/9/main" objectType="Drop" dropLines="9" dropStyle="combo" dx="20" fmlaLink="wa!$E$91" fmlaRange="wa!$B$75:$B$83" noThreeD="1" sel="1" val="0"/>
</file>

<file path=xl/ctrlProps/ctrlProp86.xml><?xml version="1.0" encoding="utf-8"?>
<formControlPr xmlns="http://schemas.microsoft.com/office/spreadsheetml/2009/9/main" objectType="Drop" dropLines="9" dropStyle="combo" dx="20" fmlaLink="wa!$E$92" fmlaRange="wa!$B$75:$B$83" noThreeD="1" sel="1" val="0"/>
</file>

<file path=xl/ctrlProps/ctrlProp87.xml><?xml version="1.0" encoding="utf-8"?>
<formControlPr xmlns="http://schemas.microsoft.com/office/spreadsheetml/2009/9/main" objectType="Drop" dropLines="9" dropStyle="combo" dx="20" fmlaLink="wa!$E$97" fmlaRange="wa!$B$75:$B$83" noThreeD="1" sel="1" val="0"/>
</file>

<file path=xl/ctrlProps/ctrlProp88.xml><?xml version="1.0" encoding="utf-8"?>
<formControlPr xmlns="http://schemas.microsoft.com/office/spreadsheetml/2009/9/main" objectType="Drop" dropLines="9" dropStyle="combo" dx="20" fmlaLink="wa!$E$98" fmlaRange="wa!$B$75:$B$83" noThreeD="1" sel="1" val="0"/>
</file>

<file path=xl/ctrlProps/ctrlProp89.xml><?xml version="1.0" encoding="utf-8"?>
<formControlPr xmlns="http://schemas.microsoft.com/office/spreadsheetml/2009/9/main" objectType="Drop" dropLines="9" dropStyle="combo" dx="20" fmlaLink="wa!$E$99" fmlaRange="wa!$B$75:$B$83" noThreeD="1" sel="1" val="0"/>
</file>

<file path=xl/ctrlProps/ctrlProp9.xml><?xml version="1.0" encoding="utf-8"?>
<formControlPr xmlns="http://schemas.microsoft.com/office/spreadsheetml/2009/9/main" objectType="Drop" dropLines="10" dropStyle="combo" dx="20" fmlaLink="wa!$F$5" fmlaRange="wa!$B$2:$B$11" noThreeD="1" sel="1" val="0"/>
</file>

<file path=xl/ctrlProps/ctrlProp90.xml><?xml version="1.0" encoding="utf-8"?>
<formControlPr xmlns="http://schemas.microsoft.com/office/spreadsheetml/2009/9/main" objectType="Drop" dropLines="9" dropStyle="combo" dx="20" fmlaLink="wa!$E$100" fmlaRange="wa!$B$75:$B$83" noThreeD="1" sel="1" val="0"/>
</file>

<file path=xl/ctrlProps/ctrlProp91.xml><?xml version="1.0" encoding="utf-8"?>
<formControlPr xmlns="http://schemas.microsoft.com/office/spreadsheetml/2009/9/main" objectType="Drop" dropLines="9" dropStyle="combo" dx="20" fmlaLink="wa!$E$103" fmlaRange="wa!$B$75:$B$83" noThreeD="1" sel="1" val="0"/>
</file>

<file path=xl/ctrlProps/ctrlProp92.xml><?xml version="1.0" encoding="utf-8"?>
<formControlPr xmlns="http://schemas.microsoft.com/office/spreadsheetml/2009/9/main" objectType="Drop" dropLines="9" dropStyle="combo" dx="20" fmlaLink="wa!$E$104" fmlaRange="wa!$B$75:$B$83" noThreeD="1" sel="1" val="0"/>
</file>

<file path=xl/ctrlProps/ctrlProp93.xml><?xml version="1.0" encoding="utf-8"?>
<formControlPr xmlns="http://schemas.microsoft.com/office/spreadsheetml/2009/9/main" objectType="Drop" dropLines="9" dropStyle="combo" dx="20" fmlaLink="wa!$E$105" fmlaRange="wa!$B$75:$B$83" noThreeD="1" sel="1" val="0"/>
</file>

<file path=xl/ctrlProps/ctrlProp94.xml><?xml version="1.0" encoding="utf-8"?>
<formControlPr xmlns="http://schemas.microsoft.com/office/spreadsheetml/2009/9/main" objectType="Drop" dropLines="9" dropStyle="combo" dx="20" fmlaLink="wa!$E$110" fmlaRange="wa!$B$75:$B$83" noThreeD="1" sel="1" val="0"/>
</file>

<file path=xl/ctrlProps/ctrlProp95.xml><?xml version="1.0" encoding="utf-8"?>
<formControlPr xmlns="http://schemas.microsoft.com/office/spreadsheetml/2009/9/main" objectType="Drop" dropLines="9" dropStyle="combo" dx="20" fmlaLink="wa!$E$111" fmlaRange="wa!$B$75:$B$83" noThreeD="1" sel="1" val="0"/>
</file>

<file path=xl/ctrlProps/ctrlProp96.xml><?xml version="1.0" encoding="utf-8"?>
<formControlPr xmlns="http://schemas.microsoft.com/office/spreadsheetml/2009/9/main" objectType="Drop" dropLines="9" dropStyle="combo" dx="20" fmlaLink="wa!$E$112" fmlaRange="wa!$B$75:$B$83" noThreeD="1" sel="1" val="0"/>
</file>

<file path=xl/ctrlProps/ctrlProp97.xml><?xml version="1.0" encoding="utf-8"?>
<formControlPr xmlns="http://schemas.microsoft.com/office/spreadsheetml/2009/9/main" objectType="Drop" dropLines="9" dropStyle="combo" dx="20" fmlaLink="wa!$E$113" fmlaRange="wa!$B$75:$B$83" noThreeD="1" sel="1" val="0"/>
</file>

<file path=xl/ctrlProps/ctrlProp98.xml><?xml version="1.0" encoding="utf-8"?>
<formControlPr xmlns="http://schemas.microsoft.com/office/spreadsheetml/2009/9/main" objectType="Drop" dropLines="9" dropStyle="combo" dx="20" fmlaLink="wa!$E$116" fmlaRange="wa!$B$75:$B$83" noThreeD="1" sel="1" val="0"/>
</file>

<file path=xl/ctrlProps/ctrlProp99.xml><?xml version="1.0" encoding="utf-8"?>
<formControlPr xmlns="http://schemas.microsoft.com/office/spreadsheetml/2009/9/main" objectType="Drop" dropLines="9" dropStyle="combo" dx="20" fmlaLink="wa!$E$117" fmlaRange="wa!$B$75:$B$8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20</xdr:row>
      <xdr:rowOff>1</xdr:rowOff>
    </xdr:from>
    <xdr:to>
      <xdr:col>9</xdr:col>
      <xdr:colOff>571501</xdr:colOff>
      <xdr:row>26</xdr:row>
      <xdr:rowOff>15107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3857626"/>
          <a:ext cx="6057900" cy="11581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3</xdr:row>
          <xdr:rowOff>0</xdr:rowOff>
        </xdr:from>
        <xdr:to>
          <xdr:col>1</xdr:col>
          <xdr:colOff>0</xdr:colOff>
          <xdr:row>3</xdr:row>
          <xdr:rowOff>175260</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C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xdr:row>
          <xdr:rowOff>0</xdr:rowOff>
        </xdr:from>
        <xdr:to>
          <xdr:col>1</xdr:col>
          <xdr:colOff>0</xdr:colOff>
          <xdr:row>5</xdr:row>
          <xdr:rowOff>175260</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C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7</xdr:row>
          <xdr:rowOff>0</xdr:rowOff>
        </xdr:from>
        <xdr:to>
          <xdr:col>1</xdr:col>
          <xdr:colOff>0</xdr:colOff>
          <xdr:row>7</xdr:row>
          <xdr:rowOff>175260</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C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9</xdr:row>
          <xdr:rowOff>0</xdr:rowOff>
        </xdr:from>
        <xdr:to>
          <xdr:col>1</xdr:col>
          <xdr:colOff>0</xdr:colOff>
          <xdr:row>9</xdr:row>
          <xdr:rowOff>175260</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C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11</xdr:row>
          <xdr:rowOff>0</xdr:rowOff>
        </xdr:from>
        <xdr:to>
          <xdr:col>1</xdr:col>
          <xdr:colOff>0</xdr:colOff>
          <xdr:row>11</xdr:row>
          <xdr:rowOff>175260</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C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13</xdr:row>
          <xdr:rowOff>0</xdr:rowOff>
        </xdr:from>
        <xdr:to>
          <xdr:col>1</xdr:col>
          <xdr:colOff>0</xdr:colOff>
          <xdr:row>13</xdr:row>
          <xdr:rowOff>175260</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C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15</xdr:row>
          <xdr:rowOff>0</xdr:rowOff>
        </xdr:from>
        <xdr:to>
          <xdr:col>1</xdr:col>
          <xdr:colOff>0</xdr:colOff>
          <xdr:row>15</xdr:row>
          <xdr:rowOff>175260</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C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17</xdr:row>
          <xdr:rowOff>0</xdr:rowOff>
        </xdr:from>
        <xdr:to>
          <xdr:col>1</xdr:col>
          <xdr:colOff>0</xdr:colOff>
          <xdr:row>17</xdr:row>
          <xdr:rowOff>175260</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C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xdr:row>
          <xdr:rowOff>0</xdr:rowOff>
        </xdr:from>
        <xdr:to>
          <xdr:col>1</xdr:col>
          <xdr:colOff>0</xdr:colOff>
          <xdr:row>19</xdr:row>
          <xdr:rowOff>175260</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C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21</xdr:row>
          <xdr:rowOff>0</xdr:rowOff>
        </xdr:from>
        <xdr:to>
          <xdr:col>1</xdr:col>
          <xdr:colOff>0</xdr:colOff>
          <xdr:row>21</xdr:row>
          <xdr:rowOff>175260</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C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23</xdr:row>
          <xdr:rowOff>0</xdr:rowOff>
        </xdr:from>
        <xdr:to>
          <xdr:col>1</xdr:col>
          <xdr:colOff>0</xdr:colOff>
          <xdr:row>23</xdr:row>
          <xdr:rowOff>175260</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C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0</xdr:rowOff>
        </xdr:from>
        <xdr:to>
          <xdr:col>1</xdr:col>
          <xdr:colOff>0</xdr:colOff>
          <xdr:row>25</xdr:row>
          <xdr:rowOff>175260</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C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0</xdr:rowOff>
        </xdr:from>
        <xdr:to>
          <xdr:col>1</xdr:col>
          <xdr:colOff>0</xdr:colOff>
          <xdr:row>27</xdr:row>
          <xdr:rowOff>175260</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C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0</xdr:rowOff>
        </xdr:from>
        <xdr:to>
          <xdr:col>1</xdr:col>
          <xdr:colOff>0</xdr:colOff>
          <xdr:row>29</xdr:row>
          <xdr:rowOff>175260</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C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0</xdr:rowOff>
        </xdr:from>
        <xdr:to>
          <xdr:col>1</xdr:col>
          <xdr:colOff>0</xdr:colOff>
          <xdr:row>33</xdr:row>
          <xdr:rowOff>175260</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C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0</xdr:rowOff>
        </xdr:from>
        <xdr:to>
          <xdr:col>1</xdr:col>
          <xdr:colOff>0</xdr:colOff>
          <xdr:row>35</xdr:row>
          <xdr:rowOff>175260</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C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37</xdr:row>
          <xdr:rowOff>0</xdr:rowOff>
        </xdr:from>
        <xdr:to>
          <xdr:col>1</xdr:col>
          <xdr:colOff>0</xdr:colOff>
          <xdr:row>37</xdr:row>
          <xdr:rowOff>175260</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C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39</xdr:row>
          <xdr:rowOff>0</xdr:rowOff>
        </xdr:from>
        <xdr:to>
          <xdr:col>1</xdr:col>
          <xdr:colOff>0</xdr:colOff>
          <xdr:row>39</xdr:row>
          <xdr:rowOff>175260</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C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41</xdr:row>
          <xdr:rowOff>0</xdr:rowOff>
        </xdr:from>
        <xdr:to>
          <xdr:col>1</xdr:col>
          <xdr:colOff>0</xdr:colOff>
          <xdr:row>41</xdr:row>
          <xdr:rowOff>175260</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C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43</xdr:row>
          <xdr:rowOff>0</xdr:rowOff>
        </xdr:from>
        <xdr:to>
          <xdr:col>1</xdr:col>
          <xdr:colOff>0</xdr:colOff>
          <xdr:row>43</xdr:row>
          <xdr:rowOff>175260</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C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45</xdr:row>
          <xdr:rowOff>0</xdr:rowOff>
        </xdr:from>
        <xdr:to>
          <xdr:col>1</xdr:col>
          <xdr:colOff>0</xdr:colOff>
          <xdr:row>45</xdr:row>
          <xdr:rowOff>175260</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C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47</xdr:row>
          <xdr:rowOff>0</xdr:rowOff>
        </xdr:from>
        <xdr:to>
          <xdr:col>1</xdr:col>
          <xdr:colOff>0</xdr:colOff>
          <xdr:row>47</xdr:row>
          <xdr:rowOff>175260</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C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0</xdr:rowOff>
        </xdr:from>
        <xdr:to>
          <xdr:col>1</xdr:col>
          <xdr:colOff>0</xdr:colOff>
          <xdr:row>49</xdr:row>
          <xdr:rowOff>175260</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C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31</xdr:row>
          <xdr:rowOff>0</xdr:rowOff>
        </xdr:from>
        <xdr:to>
          <xdr:col>1</xdr:col>
          <xdr:colOff>0</xdr:colOff>
          <xdr:row>31</xdr:row>
          <xdr:rowOff>175260</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C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51</xdr:row>
          <xdr:rowOff>0</xdr:rowOff>
        </xdr:from>
        <xdr:to>
          <xdr:col>1</xdr:col>
          <xdr:colOff>0</xdr:colOff>
          <xdr:row>51</xdr:row>
          <xdr:rowOff>175260</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C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xdr:row>
          <xdr:rowOff>15240</xdr:rowOff>
        </xdr:from>
        <xdr:to>
          <xdr:col>4</xdr:col>
          <xdr:colOff>632460</xdr:colOff>
          <xdr:row>3</xdr:row>
          <xdr:rowOff>0</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C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220980</xdr:colOff>
      <xdr:row>6</xdr:row>
      <xdr:rowOff>152400</xdr:rowOff>
    </xdr:from>
    <xdr:to>
      <xdr:col>20</xdr:col>
      <xdr:colOff>373380</xdr:colOff>
      <xdr:row>9</xdr:row>
      <xdr:rowOff>102870</xdr:rowOff>
    </xdr:to>
    <xdr:sp macro="[0]!Macro7" textlink="">
      <xdr:nvSpPr>
        <xdr:cNvPr id="28" name="WordArt 1">
          <a:extLst>
            <a:ext uri="{FF2B5EF4-FFF2-40B4-BE49-F238E27FC236}">
              <a16:creationId xmlns:a16="http://schemas.microsoft.com/office/drawing/2014/main" id="{00000000-0008-0000-0C00-00001C000000}"/>
            </a:ext>
          </a:extLst>
        </xdr:cNvPr>
        <xdr:cNvSpPr>
          <a:spLocks noChangeArrowheads="1" noChangeShapeType="1" noTextEdit="1"/>
        </xdr:cNvSpPr>
      </xdr:nvSpPr>
      <xdr:spPr bwMode="auto">
        <a:xfrm>
          <a:off x="14866620" y="1295400"/>
          <a:ext cx="762000" cy="499110"/>
        </a:xfrm>
        <a:prstGeom prst="rect">
          <a:avLst/>
        </a:prstGeom>
      </xdr:spPr>
      <xdr:txBody>
        <a:bodyPr wrap="none" fromWordArt="1">
          <a:prstTxWarp prst="textPlain">
            <a:avLst>
              <a:gd name="adj" fmla="val 50000"/>
            </a:avLst>
          </a:prstTxWarp>
        </a:bodyPr>
        <a:lstStyle/>
        <a:p>
          <a:pPr algn="ctr" rtl="0"/>
          <a:r>
            <a:rPr lang="en-CA" sz="1800" kern="10" spc="0">
              <a:ln w="12700">
                <a:solidFill>
                  <a:srgbClr val="000000"/>
                </a:solidFill>
                <a:round/>
                <a:headEnd/>
                <a:tailEnd/>
              </a:ln>
              <a:solidFill>
                <a:srgbClr val="FFFF00"/>
              </a:solidFill>
              <a:effectLst/>
              <a:latin typeface="Arial Black"/>
            </a:rPr>
            <a:t>RESET</a:t>
          </a:r>
        </a:p>
        <a:p>
          <a:pPr algn="ctr" rtl="0"/>
          <a:r>
            <a:rPr lang="en-CA" sz="1800" kern="10" spc="0">
              <a:ln w="12700">
                <a:solidFill>
                  <a:srgbClr val="000000"/>
                </a:solidFill>
                <a:round/>
                <a:headEnd/>
                <a:tailEnd/>
              </a:ln>
              <a:solidFill>
                <a:srgbClr val="FFFF00"/>
              </a:solidFill>
              <a:effectLst/>
              <a:latin typeface="Arial Black"/>
            </a:rPr>
            <a:t>PAGE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27</xdr:row>
          <xdr:rowOff>0</xdr:rowOff>
        </xdr:from>
        <xdr:to>
          <xdr:col>1</xdr:col>
          <xdr:colOff>784860</xdr:colOff>
          <xdr:row>27</xdr:row>
          <xdr:rowOff>175260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0</xdr:rowOff>
        </xdr:from>
        <xdr:to>
          <xdr:col>1</xdr:col>
          <xdr:colOff>784860</xdr:colOff>
          <xdr:row>35</xdr:row>
          <xdr:rowOff>22860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15240</xdr:rowOff>
        </xdr:from>
        <xdr:to>
          <xdr:col>1</xdr:col>
          <xdr:colOff>784860</xdr:colOff>
          <xdr:row>19</xdr:row>
          <xdr:rowOff>175260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15240</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22860</xdr:rowOff>
        </xdr:from>
        <xdr:to>
          <xdr:col>2</xdr:col>
          <xdr:colOff>182880</xdr:colOff>
          <xdr:row>22</xdr:row>
          <xdr:rowOff>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15240</xdr:rowOff>
        </xdr:from>
        <xdr:to>
          <xdr:col>1</xdr:col>
          <xdr:colOff>784860</xdr:colOff>
          <xdr:row>18</xdr:row>
          <xdr:rowOff>175260</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22860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22860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22860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22860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22860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22860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22860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22860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22860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22860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22860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22860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22860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22860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22860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22860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22860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22860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22860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22860</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22860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22860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22860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22860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22860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22860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22860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22860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22860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22860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22860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22860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22860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22860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22860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22860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0</xdr:colOff>
          <xdr:row>90</xdr:row>
          <xdr:rowOff>22860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175260</xdr:colOff>
          <xdr:row>6</xdr:row>
          <xdr:rowOff>15240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175260</xdr:colOff>
          <xdr:row>7</xdr:row>
          <xdr:rowOff>15240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175260</xdr:colOff>
          <xdr:row>8</xdr:row>
          <xdr:rowOff>15240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175260</xdr:colOff>
          <xdr:row>9</xdr:row>
          <xdr:rowOff>15240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175260</xdr:colOff>
          <xdr:row>10</xdr:row>
          <xdr:rowOff>15240</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175260</xdr:colOff>
          <xdr:row>11</xdr:row>
          <xdr:rowOff>15240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175260</xdr:colOff>
          <xdr:row>12</xdr:row>
          <xdr:rowOff>15240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175260</xdr:colOff>
          <xdr:row>13</xdr:row>
          <xdr:rowOff>15240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175260</xdr:colOff>
          <xdr:row>14</xdr:row>
          <xdr:rowOff>15240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175260</xdr:colOff>
          <xdr:row>15</xdr:row>
          <xdr:rowOff>15240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175260</xdr:colOff>
          <xdr:row>16</xdr:row>
          <xdr:rowOff>15240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175260</xdr:colOff>
          <xdr:row>17</xdr:row>
          <xdr:rowOff>15240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175260</xdr:colOff>
          <xdr:row>18</xdr:row>
          <xdr:rowOff>15240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175260</xdr:colOff>
          <xdr:row>19</xdr:row>
          <xdr:rowOff>15240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175260</xdr:colOff>
          <xdr:row>20</xdr:row>
          <xdr:rowOff>15240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175260</xdr:colOff>
          <xdr:row>21</xdr:row>
          <xdr:rowOff>15240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175260</xdr:colOff>
          <xdr:row>22</xdr:row>
          <xdr:rowOff>15240</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175260</xdr:colOff>
          <xdr:row>23</xdr:row>
          <xdr:rowOff>15240</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175260</xdr:colOff>
          <xdr:row>24</xdr:row>
          <xdr:rowOff>15240</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175260</xdr:colOff>
          <xdr:row>25</xdr:row>
          <xdr:rowOff>15240</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175260</xdr:colOff>
          <xdr:row>26</xdr:row>
          <xdr:rowOff>15240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175260</xdr:colOff>
          <xdr:row>27</xdr:row>
          <xdr:rowOff>15240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175260</xdr:colOff>
          <xdr:row>28</xdr:row>
          <xdr:rowOff>15240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175260</xdr:colOff>
          <xdr:row>29</xdr:row>
          <xdr:rowOff>15240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175260</xdr:colOff>
          <xdr:row>30</xdr:row>
          <xdr:rowOff>15240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175260</xdr:colOff>
          <xdr:row>31</xdr:row>
          <xdr:rowOff>15240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175260</xdr:colOff>
          <xdr:row>32</xdr:row>
          <xdr:rowOff>15240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175260</xdr:colOff>
          <xdr:row>33</xdr:row>
          <xdr:rowOff>15240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3</xdr:row>
          <xdr:rowOff>22860</xdr:rowOff>
        </xdr:from>
        <xdr:to>
          <xdr:col>3</xdr:col>
          <xdr:colOff>1021080</xdr:colOff>
          <xdr:row>4</xdr:row>
          <xdr:rowOff>0</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xdr:row>
          <xdr:rowOff>22860</xdr:rowOff>
        </xdr:from>
        <xdr:to>
          <xdr:col>3</xdr:col>
          <xdr:colOff>1021080</xdr:colOff>
          <xdr:row>5</xdr:row>
          <xdr:rowOff>0</xdr:rowOff>
        </xdr:to>
        <xdr:sp macro="" textlink="">
          <xdr:nvSpPr>
            <xdr:cNvPr id="19460" name="Drop Down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xdr:row>
          <xdr:rowOff>22860</xdr:rowOff>
        </xdr:from>
        <xdr:to>
          <xdr:col>3</xdr:col>
          <xdr:colOff>1021080</xdr:colOff>
          <xdr:row>6</xdr:row>
          <xdr:rowOff>0</xdr:rowOff>
        </xdr:to>
        <xdr:sp macro="" textlink="">
          <xdr:nvSpPr>
            <xdr:cNvPr id="19462" name="Drop Down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xdr:row>
          <xdr:rowOff>22860</xdr:rowOff>
        </xdr:from>
        <xdr:to>
          <xdr:col>3</xdr:col>
          <xdr:colOff>1021080</xdr:colOff>
          <xdr:row>7</xdr:row>
          <xdr:rowOff>0</xdr:rowOff>
        </xdr:to>
        <xdr:sp macro="" textlink="">
          <xdr:nvSpPr>
            <xdr:cNvPr id="19464" name="Drop Down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8</xdr:row>
          <xdr:rowOff>22860</xdr:rowOff>
        </xdr:from>
        <xdr:to>
          <xdr:col>3</xdr:col>
          <xdr:colOff>1021080</xdr:colOff>
          <xdr:row>9</xdr:row>
          <xdr:rowOff>0</xdr:rowOff>
        </xdr:to>
        <xdr:sp macro="" textlink="">
          <xdr:nvSpPr>
            <xdr:cNvPr id="19465" name="Drop Down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9</xdr:row>
          <xdr:rowOff>15240</xdr:rowOff>
        </xdr:from>
        <xdr:to>
          <xdr:col>3</xdr:col>
          <xdr:colOff>1021080</xdr:colOff>
          <xdr:row>9</xdr:row>
          <xdr:rowOff>175260</xdr:rowOff>
        </xdr:to>
        <xdr:sp macro="" textlink="">
          <xdr:nvSpPr>
            <xdr:cNvPr id="19466" name="Drop Down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10</xdr:row>
          <xdr:rowOff>15240</xdr:rowOff>
        </xdr:from>
        <xdr:to>
          <xdr:col>3</xdr:col>
          <xdr:colOff>1021080</xdr:colOff>
          <xdr:row>10</xdr:row>
          <xdr:rowOff>175260</xdr:rowOff>
        </xdr:to>
        <xdr:sp macro="" textlink="">
          <xdr:nvSpPr>
            <xdr:cNvPr id="19467" name="Drop Down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11</xdr:row>
          <xdr:rowOff>15240</xdr:rowOff>
        </xdr:from>
        <xdr:to>
          <xdr:col>3</xdr:col>
          <xdr:colOff>1021080</xdr:colOff>
          <xdr:row>11</xdr:row>
          <xdr:rowOff>175260</xdr:rowOff>
        </xdr:to>
        <xdr:sp macro="" textlink="">
          <xdr:nvSpPr>
            <xdr:cNvPr id="19468" name="Drop Down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12</xdr:row>
          <xdr:rowOff>22860</xdr:rowOff>
        </xdr:from>
        <xdr:to>
          <xdr:col>3</xdr:col>
          <xdr:colOff>1021080</xdr:colOff>
          <xdr:row>13</xdr:row>
          <xdr:rowOff>0</xdr:rowOff>
        </xdr:to>
        <xdr:sp macro="" textlink="">
          <xdr:nvSpPr>
            <xdr:cNvPr id="19469" name="Drop Down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xdr:row>
          <xdr:rowOff>22860</xdr:rowOff>
        </xdr:from>
        <xdr:to>
          <xdr:col>3</xdr:col>
          <xdr:colOff>1021080</xdr:colOff>
          <xdr:row>14</xdr:row>
          <xdr:rowOff>0</xdr:rowOff>
        </xdr:to>
        <xdr:sp macro="" textlink="">
          <xdr:nvSpPr>
            <xdr:cNvPr id="19470" name="Drop Down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15</xdr:row>
          <xdr:rowOff>22860</xdr:rowOff>
        </xdr:from>
        <xdr:to>
          <xdr:col>3</xdr:col>
          <xdr:colOff>1021080</xdr:colOff>
          <xdr:row>16</xdr:row>
          <xdr:rowOff>0</xdr:rowOff>
        </xdr:to>
        <xdr:sp macro="" textlink="">
          <xdr:nvSpPr>
            <xdr:cNvPr id="19471" name="Drop Down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16</xdr:row>
          <xdr:rowOff>22860</xdr:rowOff>
        </xdr:from>
        <xdr:to>
          <xdr:col>3</xdr:col>
          <xdr:colOff>1021080</xdr:colOff>
          <xdr:row>17</xdr:row>
          <xdr:rowOff>0</xdr:rowOff>
        </xdr:to>
        <xdr:sp macro="" textlink="">
          <xdr:nvSpPr>
            <xdr:cNvPr id="19472" name="Drop Down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17</xdr:row>
          <xdr:rowOff>22860</xdr:rowOff>
        </xdr:from>
        <xdr:to>
          <xdr:col>3</xdr:col>
          <xdr:colOff>1021080</xdr:colOff>
          <xdr:row>18</xdr:row>
          <xdr:rowOff>0</xdr:rowOff>
        </xdr:to>
        <xdr:sp macro="" textlink="">
          <xdr:nvSpPr>
            <xdr:cNvPr id="19473" name="Drop Down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18</xdr:row>
          <xdr:rowOff>15240</xdr:rowOff>
        </xdr:from>
        <xdr:to>
          <xdr:col>3</xdr:col>
          <xdr:colOff>1021080</xdr:colOff>
          <xdr:row>18</xdr:row>
          <xdr:rowOff>175260</xdr:rowOff>
        </xdr:to>
        <xdr:sp macro="" textlink="">
          <xdr:nvSpPr>
            <xdr:cNvPr id="19475" name="Drop Down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24</xdr:row>
          <xdr:rowOff>0</xdr:rowOff>
        </xdr:from>
        <xdr:to>
          <xdr:col>4</xdr:col>
          <xdr:colOff>0</xdr:colOff>
          <xdr:row>25</xdr:row>
          <xdr:rowOff>0</xdr:rowOff>
        </xdr:to>
        <xdr:sp macro="" textlink="">
          <xdr:nvSpPr>
            <xdr:cNvPr id="20481" name="Drop Down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25</xdr:row>
          <xdr:rowOff>0</xdr:rowOff>
        </xdr:from>
        <xdr:to>
          <xdr:col>4</xdr:col>
          <xdr:colOff>0</xdr:colOff>
          <xdr:row>26</xdr:row>
          <xdr:rowOff>0</xdr:rowOff>
        </xdr:to>
        <xdr:sp macro="" textlink="">
          <xdr:nvSpPr>
            <xdr:cNvPr id="20482" name="Drop Down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26</xdr:row>
          <xdr:rowOff>0</xdr:rowOff>
        </xdr:from>
        <xdr:to>
          <xdr:col>4</xdr:col>
          <xdr:colOff>0</xdr:colOff>
          <xdr:row>27</xdr:row>
          <xdr:rowOff>0</xdr:rowOff>
        </xdr:to>
        <xdr:sp macro="" textlink="">
          <xdr:nvSpPr>
            <xdr:cNvPr id="20483" name="Drop Down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27</xdr:row>
          <xdr:rowOff>0</xdr:rowOff>
        </xdr:from>
        <xdr:to>
          <xdr:col>4</xdr:col>
          <xdr:colOff>0</xdr:colOff>
          <xdr:row>28</xdr:row>
          <xdr:rowOff>0</xdr:rowOff>
        </xdr:to>
        <xdr:sp macro="" textlink="">
          <xdr:nvSpPr>
            <xdr:cNvPr id="20484" name="Drop Down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29</xdr:row>
          <xdr:rowOff>0</xdr:rowOff>
        </xdr:from>
        <xdr:to>
          <xdr:col>4</xdr:col>
          <xdr:colOff>0</xdr:colOff>
          <xdr:row>30</xdr:row>
          <xdr:rowOff>0</xdr:rowOff>
        </xdr:to>
        <xdr:sp macro="" textlink="">
          <xdr:nvSpPr>
            <xdr:cNvPr id="20485" name="Drop Down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30</xdr:row>
          <xdr:rowOff>0</xdr:rowOff>
        </xdr:from>
        <xdr:to>
          <xdr:col>4</xdr:col>
          <xdr:colOff>0</xdr:colOff>
          <xdr:row>31</xdr:row>
          <xdr:rowOff>0</xdr:rowOff>
        </xdr:to>
        <xdr:sp macro="" textlink="">
          <xdr:nvSpPr>
            <xdr:cNvPr id="20486" name="Drop Down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31</xdr:row>
          <xdr:rowOff>0</xdr:rowOff>
        </xdr:from>
        <xdr:to>
          <xdr:col>4</xdr:col>
          <xdr:colOff>0</xdr:colOff>
          <xdr:row>32</xdr:row>
          <xdr:rowOff>0</xdr:rowOff>
        </xdr:to>
        <xdr:sp macro="" textlink="">
          <xdr:nvSpPr>
            <xdr:cNvPr id="20487" name="Drop Down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24</xdr:row>
          <xdr:rowOff>0</xdr:rowOff>
        </xdr:from>
        <xdr:to>
          <xdr:col>4</xdr:col>
          <xdr:colOff>0</xdr:colOff>
          <xdr:row>25</xdr:row>
          <xdr:rowOff>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25</xdr:row>
          <xdr:rowOff>0</xdr:rowOff>
        </xdr:from>
        <xdr:to>
          <xdr:col>4</xdr:col>
          <xdr:colOff>0</xdr:colOff>
          <xdr:row>26</xdr:row>
          <xdr:rowOff>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26</xdr:row>
          <xdr:rowOff>0</xdr:rowOff>
        </xdr:from>
        <xdr:to>
          <xdr:col>4</xdr:col>
          <xdr:colOff>0</xdr:colOff>
          <xdr:row>27</xdr:row>
          <xdr:rowOff>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27</xdr:row>
          <xdr:rowOff>0</xdr:rowOff>
        </xdr:from>
        <xdr:to>
          <xdr:col>4</xdr:col>
          <xdr:colOff>0</xdr:colOff>
          <xdr:row>28</xdr:row>
          <xdr:rowOff>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29</xdr:row>
          <xdr:rowOff>0</xdr:rowOff>
        </xdr:from>
        <xdr:to>
          <xdr:col>4</xdr:col>
          <xdr:colOff>0</xdr:colOff>
          <xdr:row>30</xdr:row>
          <xdr:rowOff>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30</xdr:row>
          <xdr:rowOff>0</xdr:rowOff>
        </xdr:from>
        <xdr:to>
          <xdr:col>4</xdr:col>
          <xdr:colOff>0</xdr:colOff>
          <xdr:row>31</xdr:row>
          <xdr:rowOff>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31</xdr:row>
          <xdr:rowOff>0</xdr:rowOff>
        </xdr:from>
        <xdr:to>
          <xdr:col>4</xdr:col>
          <xdr:colOff>0</xdr:colOff>
          <xdr:row>32</xdr:row>
          <xdr:rowOff>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8</xdr:row>
          <xdr:rowOff>0</xdr:rowOff>
        </xdr:from>
        <xdr:to>
          <xdr:col>2</xdr:col>
          <xdr:colOff>0</xdr:colOff>
          <xdr:row>9</xdr:row>
          <xdr:rowOff>0</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8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7</xdr:row>
          <xdr:rowOff>15240</xdr:rowOff>
        </xdr:from>
        <xdr:to>
          <xdr:col>2</xdr:col>
          <xdr:colOff>0</xdr:colOff>
          <xdr:row>8</xdr:row>
          <xdr:rowOff>0</xdr:rowOff>
        </xdr:to>
        <xdr:sp macro="" textlink="">
          <xdr:nvSpPr>
            <xdr:cNvPr id="12375" name="Drop Down 87" hidden="1">
              <a:extLst>
                <a:ext uri="{63B3BB69-23CF-44E3-9099-C40C66FF867C}">
                  <a14:compatExt spid="_x0000_s12375"/>
                </a:ext>
                <a:ext uri="{FF2B5EF4-FFF2-40B4-BE49-F238E27FC236}">
                  <a16:creationId xmlns:a16="http://schemas.microsoft.com/office/drawing/2014/main" id="{00000000-0008-0000-09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3</xdr:row>
          <xdr:rowOff>0</xdr:rowOff>
        </xdr:from>
        <xdr:to>
          <xdr:col>1</xdr:col>
          <xdr:colOff>0</xdr:colOff>
          <xdr:row>3</xdr:row>
          <xdr:rowOff>175260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A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xdr:row>
          <xdr:rowOff>0</xdr:rowOff>
        </xdr:from>
        <xdr:to>
          <xdr:col>1</xdr:col>
          <xdr:colOff>0</xdr:colOff>
          <xdr:row>5</xdr:row>
          <xdr:rowOff>175260</xdr:rowOff>
        </xdr:to>
        <xdr:sp macro="" textlink="">
          <xdr:nvSpPr>
            <xdr:cNvPr id="29698" name="Drop Down 2" hidden="1">
              <a:extLst>
                <a:ext uri="{63B3BB69-23CF-44E3-9099-C40C66FF867C}">
                  <a14:compatExt spid="_x0000_s29698"/>
                </a:ext>
                <a:ext uri="{FF2B5EF4-FFF2-40B4-BE49-F238E27FC236}">
                  <a16:creationId xmlns:a16="http://schemas.microsoft.com/office/drawing/2014/main" id="{00000000-0008-0000-0A00-000002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7</xdr:row>
          <xdr:rowOff>0</xdr:rowOff>
        </xdr:from>
        <xdr:to>
          <xdr:col>1</xdr:col>
          <xdr:colOff>0</xdr:colOff>
          <xdr:row>7</xdr:row>
          <xdr:rowOff>175260</xdr:rowOff>
        </xdr:to>
        <xdr:sp macro="" textlink="">
          <xdr:nvSpPr>
            <xdr:cNvPr id="29699" name="Drop Down 3" hidden="1">
              <a:extLst>
                <a:ext uri="{63B3BB69-23CF-44E3-9099-C40C66FF867C}">
                  <a14:compatExt spid="_x0000_s29699"/>
                </a:ext>
                <a:ext uri="{FF2B5EF4-FFF2-40B4-BE49-F238E27FC236}">
                  <a16:creationId xmlns:a16="http://schemas.microsoft.com/office/drawing/2014/main" id="{00000000-0008-0000-0A00-000003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9</xdr:row>
          <xdr:rowOff>0</xdr:rowOff>
        </xdr:from>
        <xdr:to>
          <xdr:col>1</xdr:col>
          <xdr:colOff>0</xdr:colOff>
          <xdr:row>9</xdr:row>
          <xdr:rowOff>175260</xdr:rowOff>
        </xdr:to>
        <xdr:sp macro="" textlink="">
          <xdr:nvSpPr>
            <xdr:cNvPr id="29700" name="Drop Down 4" hidden="1">
              <a:extLst>
                <a:ext uri="{63B3BB69-23CF-44E3-9099-C40C66FF867C}">
                  <a14:compatExt spid="_x0000_s29700"/>
                </a:ext>
                <a:ext uri="{FF2B5EF4-FFF2-40B4-BE49-F238E27FC236}">
                  <a16:creationId xmlns:a16="http://schemas.microsoft.com/office/drawing/2014/main" id="{00000000-0008-0000-0A00-000004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11</xdr:row>
          <xdr:rowOff>0</xdr:rowOff>
        </xdr:from>
        <xdr:to>
          <xdr:col>1</xdr:col>
          <xdr:colOff>0</xdr:colOff>
          <xdr:row>11</xdr:row>
          <xdr:rowOff>175260</xdr:rowOff>
        </xdr:to>
        <xdr:sp macro="" textlink="">
          <xdr:nvSpPr>
            <xdr:cNvPr id="29701" name="Drop Down 5" hidden="1">
              <a:extLst>
                <a:ext uri="{63B3BB69-23CF-44E3-9099-C40C66FF867C}">
                  <a14:compatExt spid="_x0000_s29701"/>
                </a:ext>
                <a:ext uri="{FF2B5EF4-FFF2-40B4-BE49-F238E27FC236}">
                  <a16:creationId xmlns:a16="http://schemas.microsoft.com/office/drawing/2014/main" id="{00000000-0008-0000-0A00-000005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13</xdr:row>
          <xdr:rowOff>0</xdr:rowOff>
        </xdr:from>
        <xdr:to>
          <xdr:col>1</xdr:col>
          <xdr:colOff>0</xdr:colOff>
          <xdr:row>13</xdr:row>
          <xdr:rowOff>175260</xdr:rowOff>
        </xdr:to>
        <xdr:sp macro="" textlink="">
          <xdr:nvSpPr>
            <xdr:cNvPr id="29702" name="Drop Down 6" hidden="1">
              <a:extLst>
                <a:ext uri="{63B3BB69-23CF-44E3-9099-C40C66FF867C}">
                  <a14:compatExt spid="_x0000_s29702"/>
                </a:ext>
                <a:ext uri="{FF2B5EF4-FFF2-40B4-BE49-F238E27FC236}">
                  <a16:creationId xmlns:a16="http://schemas.microsoft.com/office/drawing/2014/main" id="{00000000-0008-0000-0A00-000006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15</xdr:row>
          <xdr:rowOff>0</xdr:rowOff>
        </xdr:from>
        <xdr:to>
          <xdr:col>1</xdr:col>
          <xdr:colOff>0</xdr:colOff>
          <xdr:row>15</xdr:row>
          <xdr:rowOff>175260</xdr:rowOff>
        </xdr:to>
        <xdr:sp macro="" textlink="">
          <xdr:nvSpPr>
            <xdr:cNvPr id="29703" name="Drop Down 7" hidden="1">
              <a:extLst>
                <a:ext uri="{63B3BB69-23CF-44E3-9099-C40C66FF867C}">
                  <a14:compatExt spid="_x0000_s29703"/>
                </a:ext>
                <a:ext uri="{FF2B5EF4-FFF2-40B4-BE49-F238E27FC236}">
                  <a16:creationId xmlns:a16="http://schemas.microsoft.com/office/drawing/2014/main" id="{00000000-0008-0000-0A00-000007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17</xdr:row>
          <xdr:rowOff>0</xdr:rowOff>
        </xdr:from>
        <xdr:to>
          <xdr:col>1</xdr:col>
          <xdr:colOff>0</xdr:colOff>
          <xdr:row>17</xdr:row>
          <xdr:rowOff>175260</xdr:rowOff>
        </xdr:to>
        <xdr:sp macro="" textlink="">
          <xdr:nvSpPr>
            <xdr:cNvPr id="29704" name="Drop Down 8" hidden="1">
              <a:extLst>
                <a:ext uri="{63B3BB69-23CF-44E3-9099-C40C66FF867C}">
                  <a14:compatExt spid="_x0000_s29704"/>
                </a:ext>
                <a:ext uri="{FF2B5EF4-FFF2-40B4-BE49-F238E27FC236}">
                  <a16:creationId xmlns:a16="http://schemas.microsoft.com/office/drawing/2014/main" id="{00000000-0008-0000-0A00-000008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xdr:row>
          <xdr:rowOff>0</xdr:rowOff>
        </xdr:from>
        <xdr:to>
          <xdr:col>1</xdr:col>
          <xdr:colOff>0</xdr:colOff>
          <xdr:row>19</xdr:row>
          <xdr:rowOff>175260</xdr:rowOff>
        </xdr:to>
        <xdr:sp macro="" textlink="">
          <xdr:nvSpPr>
            <xdr:cNvPr id="29705" name="Drop Down 9" hidden="1">
              <a:extLst>
                <a:ext uri="{63B3BB69-23CF-44E3-9099-C40C66FF867C}">
                  <a14:compatExt spid="_x0000_s29705"/>
                </a:ext>
                <a:ext uri="{FF2B5EF4-FFF2-40B4-BE49-F238E27FC236}">
                  <a16:creationId xmlns:a16="http://schemas.microsoft.com/office/drawing/2014/main" id="{00000000-0008-0000-0A00-000009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21</xdr:row>
          <xdr:rowOff>0</xdr:rowOff>
        </xdr:from>
        <xdr:to>
          <xdr:col>1</xdr:col>
          <xdr:colOff>0</xdr:colOff>
          <xdr:row>21</xdr:row>
          <xdr:rowOff>175260</xdr:rowOff>
        </xdr:to>
        <xdr:sp macro="" textlink="">
          <xdr:nvSpPr>
            <xdr:cNvPr id="29706" name="Drop Down 10" hidden="1">
              <a:extLst>
                <a:ext uri="{63B3BB69-23CF-44E3-9099-C40C66FF867C}">
                  <a14:compatExt spid="_x0000_s29706"/>
                </a:ext>
                <a:ext uri="{FF2B5EF4-FFF2-40B4-BE49-F238E27FC236}">
                  <a16:creationId xmlns:a16="http://schemas.microsoft.com/office/drawing/2014/main" id="{00000000-0008-0000-0A00-00000A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23</xdr:row>
          <xdr:rowOff>0</xdr:rowOff>
        </xdr:from>
        <xdr:to>
          <xdr:col>1</xdr:col>
          <xdr:colOff>0</xdr:colOff>
          <xdr:row>23</xdr:row>
          <xdr:rowOff>175260</xdr:rowOff>
        </xdr:to>
        <xdr:sp macro="" textlink="">
          <xdr:nvSpPr>
            <xdr:cNvPr id="29707" name="Drop Down 11" hidden="1">
              <a:extLst>
                <a:ext uri="{63B3BB69-23CF-44E3-9099-C40C66FF867C}">
                  <a14:compatExt spid="_x0000_s29707"/>
                </a:ext>
                <a:ext uri="{FF2B5EF4-FFF2-40B4-BE49-F238E27FC236}">
                  <a16:creationId xmlns:a16="http://schemas.microsoft.com/office/drawing/2014/main" id="{00000000-0008-0000-0A00-00000B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0</xdr:rowOff>
        </xdr:from>
        <xdr:to>
          <xdr:col>1</xdr:col>
          <xdr:colOff>0</xdr:colOff>
          <xdr:row>25</xdr:row>
          <xdr:rowOff>175260</xdr:rowOff>
        </xdr:to>
        <xdr:sp macro="" textlink="">
          <xdr:nvSpPr>
            <xdr:cNvPr id="29708" name="Drop Down 12" hidden="1">
              <a:extLst>
                <a:ext uri="{63B3BB69-23CF-44E3-9099-C40C66FF867C}">
                  <a14:compatExt spid="_x0000_s29708"/>
                </a:ext>
                <a:ext uri="{FF2B5EF4-FFF2-40B4-BE49-F238E27FC236}">
                  <a16:creationId xmlns:a16="http://schemas.microsoft.com/office/drawing/2014/main" id="{00000000-0008-0000-0A00-00000C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0</xdr:rowOff>
        </xdr:from>
        <xdr:to>
          <xdr:col>1</xdr:col>
          <xdr:colOff>0</xdr:colOff>
          <xdr:row>27</xdr:row>
          <xdr:rowOff>175260</xdr:rowOff>
        </xdr:to>
        <xdr:sp macro="" textlink="">
          <xdr:nvSpPr>
            <xdr:cNvPr id="29709" name="Drop Down 13" hidden="1">
              <a:extLst>
                <a:ext uri="{63B3BB69-23CF-44E3-9099-C40C66FF867C}">
                  <a14:compatExt spid="_x0000_s29709"/>
                </a:ext>
                <a:ext uri="{FF2B5EF4-FFF2-40B4-BE49-F238E27FC236}">
                  <a16:creationId xmlns:a16="http://schemas.microsoft.com/office/drawing/2014/main" id="{00000000-0008-0000-0A00-00000D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0</xdr:rowOff>
        </xdr:from>
        <xdr:to>
          <xdr:col>1</xdr:col>
          <xdr:colOff>0</xdr:colOff>
          <xdr:row>29</xdr:row>
          <xdr:rowOff>175260</xdr:rowOff>
        </xdr:to>
        <xdr:sp macro="" textlink="">
          <xdr:nvSpPr>
            <xdr:cNvPr id="29710" name="Drop Down 14" hidden="1">
              <a:extLst>
                <a:ext uri="{63B3BB69-23CF-44E3-9099-C40C66FF867C}">
                  <a14:compatExt spid="_x0000_s29710"/>
                </a:ext>
                <a:ext uri="{FF2B5EF4-FFF2-40B4-BE49-F238E27FC236}">
                  <a16:creationId xmlns:a16="http://schemas.microsoft.com/office/drawing/2014/main" id="{00000000-0008-0000-0A00-00000E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0</xdr:rowOff>
        </xdr:from>
        <xdr:to>
          <xdr:col>1</xdr:col>
          <xdr:colOff>0</xdr:colOff>
          <xdr:row>33</xdr:row>
          <xdr:rowOff>175260</xdr:rowOff>
        </xdr:to>
        <xdr:sp macro="" textlink="">
          <xdr:nvSpPr>
            <xdr:cNvPr id="29711" name="Drop Down 15" hidden="1">
              <a:extLst>
                <a:ext uri="{63B3BB69-23CF-44E3-9099-C40C66FF867C}">
                  <a14:compatExt spid="_x0000_s29711"/>
                </a:ext>
                <a:ext uri="{FF2B5EF4-FFF2-40B4-BE49-F238E27FC236}">
                  <a16:creationId xmlns:a16="http://schemas.microsoft.com/office/drawing/2014/main" id="{00000000-0008-0000-0A00-00000F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0</xdr:rowOff>
        </xdr:from>
        <xdr:to>
          <xdr:col>1</xdr:col>
          <xdr:colOff>0</xdr:colOff>
          <xdr:row>35</xdr:row>
          <xdr:rowOff>175260</xdr:rowOff>
        </xdr:to>
        <xdr:sp macro="" textlink="">
          <xdr:nvSpPr>
            <xdr:cNvPr id="29712" name="Drop Down 16" hidden="1">
              <a:extLst>
                <a:ext uri="{63B3BB69-23CF-44E3-9099-C40C66FF867C}">
                  <a14:compatExt spid="_x0000_s29712"/>
                </a:ext>
                <a:ext uri="{FF2B5EF4-FFF2-40B4-BE49-F238E27FC236}">
                  <a16:creationId xmlns:a16="http://schemas.microsoft.com/office/drawing/2014/main" id="{00000000-0008-0000-0A00-000010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37</xdr:row>
          <xdr:rowOff>0</xdr:rowOff>
        </xdr:from>
        <xdr:to>
          <xdr:col>1</xdr:col>
          <xdr:colOff>0</xdr:colOff>
          <xdr:row>37</xdr:row>
          <xdr:rowOff>175260</xdr:rowOff>
        </xdr:to>
        <xdr:sp macro="" textlink="">
          <xdr:nvSpPr>
            <xdr:cNvPr id="29713" name="Drop Down 17" hidden="1">
              <a:extLst>
                <a:ext uri="{63B3BB69-23CF-44E3-9099-C40C66FF867C}">
                  <a14:compatExt spid="_x0000_s29713"/>
                </a:ext>
                <a:ext uri="{FF2B5EF4-FFF2-40B4-BE49-F238E27FC236}">
                  <a16:creationId xmlns:a16="http://schemas.microsoft.com/office/drawing/2014/main" id="{00000000-0008-0000-0A00-00001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39</xdr:row>
          <xdr:rowOff>0</xdr:rowOff>
        </xdr:from>
        <xdr:to>
          <xdr:col>1</xdr:col>
          <xdr:colOff>0</xdr:colOff>
          <xdr:row>39</xdr:row>
          <xdr:rowOff>175260</xdr:rowOff>
        </xdr:to>
        <xdr:sp macro="" textlink="">
          <xdr:nvSpPr>
            <xdr:cNvPr id="29714" name="Drop Down 18" hidden="1">
              <a:extLst>
                <a:ext uri="{63B3BB69-23CF-44E3-9099-C40C66FF867C}">
                  <a14:compatExt spid="_x0000_s29714"/>
                </a:ext>
                <a:ext uri="{FF2B5EF4-FFF2-40B4-BE49-F238E27FC236}">
                  <a16:creationId xmlns:a16="http://schemas.microsoft.com/office/drawing/2014/main" id="{00000000-0008-0000-0A00-000012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41</xdr:row>
          <xdr:rowOff>0</xdr:rowOff>
        </xdr:from>
        <xdr:to>
          <xdr:col>1</xdr:col>
          <xdr:colOff>0</xdr:colOff>
          <xdr:row>41</xdr:row>
          <xdr:rowOff>175260</xdr:rowOff>
        </xdr:to>
        <xdr:sp macro="" textlink="">
          <xdr:nvSpPr>
            <xdr:cNvPr id="29715" name="Drop Down 19" hidden="1">
              <a:extLst>
                <a:ext uri="{63B3BB69-23CF-44E3-9099-C40C66FF867C}">
                  <a14:compatExt spid="_x0000_s29715"/>
                </a:ext>
                <a:ext uri="{FF2B5EF4-FFF2-40B4-BE49-F238E27FC236}">
                  <a16:creationId xmlns:a16="http://schemas.microsoft.com/office/drawing/2014/main" id="{00000000-0008-0000-0A00-000013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43</xdr:row>
          <xdr:rowOff>0</xdr:rowOff>
        </xdr:from>
        <xdr:to>
          <xdr:col>1</xdr:col>
          <xdr:colOff>0</xdr:colOff>
          <xdr:row>43</xdr:row>
          <xdr:rowOff>175260</xdr:rowOff>
        </xdr:to>
        <xdr:sp macro="" textlink="">
          <xdr:nvSpPr>
            <xdr:cNvPr id="29716" name="Drop Down 20" hidden="1">
              <a:extLst>
                <a:ext uri="{63B3BB69-23CF-44E3-9099-C40C66FF867C}">
                  <a14:compatExt spid="_x0000_s29716"/>
                </a:ext>
                <a:ext uri="{FF2B5EF4-FFF2-40B4-BE49-F238E27FC236}">
                  <a16:creationId xmlns:a16="http://schemas.microsoft.com/office/drawing/2014/main" id="{00000000-0008-0000-0A00-000014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45</xdr:row>
          <xdr:rowOff>0</xdr:rowOff>
        </xdr:from>
        <xdr:to>
          <xdr:col>1</xdr:col>
          <xdr:colOff>0</xdr:colOff>
          <xdr:row>45</xdr:row>
          <xdr:rowOff>175260</xdr:rowOff>
        </xdr:to>
        <xdr:sp macro="" textlink="">
          <xdr:nvSpPr>
            <xdr:cNvPr id="29717" name="Drop Down 21" hidden="1">
              <a:extLst>
                <a:ext uri="{63B3BB69-23CF-44E3-9099-C40C66FF867C}">
                  <a14:compatExt spid="_x0000_s29717"/>
                </a:ext>
                <a:ext uri="{FF2B5EF4-FFF2-40B4-BE49-F238E27FC236}">
                  <a16:creationId xmlns:a16="http://schemas.microsoft.com/office/drawing/2014/main" id="{00000000-0008-0000-0A00-000015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47</xdr:row>
          <xdr:rowOff>0</xdr:rowOff>
        </xdr:from>
        <xdr:to>
          <xdr:col>1</xdr:col>
          <xdr:colOff>0</xdr:colOff>
          <xdr:row>47</xdr:row>
          <xdr:rowOff>175260</xdr:rowOff>
        </xdr:to>
        <xdr:sp macro="" textlink="">
          <xdr:nvSpPr>
            <xdr:cNvPr id="29718" name="Drop Down 22" hidden="1">
              <a:extLst>
                <a:ext uri="{63B3BB69-23CF-44E3-9099-C40C66FF867C}">
                  <a14:compatExt spid="_x0000_s29718"/>
                </a:ext>
                <a:ext uri="{FF2B5EF4-FFF2-40B4-BE49-F238E27FC236}">
                  <a16:creationId xmlns:a16="http://schemas.microsoft.com/office/drawing/2014/main" id="{00000000-0008-0000-0A00-000016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0</xdr:rowOff>
        </xdr:from>
        <xdr:to>
          <xdr:col>1</xdr:col>
          <xdr:colOff>0</xdr:colOff>
          <xdr:row>49</xdr:row>
          <xdr:rowOff>175260</xdr:rowOff>
        </xdr:to>
        <xdr:sp macro="" textlink="">
          <xdr:nvSpPr>
            <xdr:cNvPr id="29719" name="Drop Down 23" hidden="1">
              <a:extLst>
                <a:ext uri="{63B3BB69-23CF-44E3-9099-C40C66FF867C}">
                  <a14:compatExt spid="_x0000_s29719"/>
                </a:ext>
                <a:ext uri="{FF2B5EF4-FFF2-40B4-BE49-F238E27FC236}">
                  <a16:creationId xmlns:a16="http://schemas.microsoft.com/office/drawing/2014/main" id="{00000000-0008-0000-0A00-000017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31</xdr:row>
          <xdr:rowOff>0</xdr:rowOff>
        </xdr:from>
        <xdr:to>
          <xdr:col>1</xdr:col>
          <xdr:colOff>0</xdr:colOff>
          <xdr:row>31</xdr:row>
          <xdr:rowOff>175260</xdr:rowOff>
        </xdr:to>
        <xdr:sp macro="" textlink="">
          <xdr:nvSpPr>
            <xdr:cNvPr id="29720" name="Drop Down 24" hidden="1">
              <a:extLst>
                <a:ext uri="{63B3BB69-23CF-44E3-9099-C40C66FF867C}">
                  <a14:compatExt spid="_x0000_s29720"/>
                </a:ext>
                <a:ext uri="{FF2B5EF4-FFF2-40B4-BE49-F238E27FC236}">
                  <a16:creationId xmlns:a16="http://schemas.microsoft.com/office/drawing/2014/main" id="{00000000-0008-0000-0A00-000018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51</xdr:row>
          <xdr:rowOff>0</xdr:rowOff>
        </xdr:from>
        <xdr:to>
          <xdr:col>1</xdr:col>
          <xdr:colOff>0</xdr:colOff>
          <xdr:row>51</xdr:row>
          <xdr:rowOff>175260</xdr:rowOff>
        </xdr:to>
        <xdr:sp macro="" textlink="">
          <xdr:nvSpPr>
            <xdr:cNvPr id="29721" name="Drop Down 25" hidden="1">
              <a:extLst>
                <a:ext uri="{63B3BB69-23CF-44E3-9099-C40C66FF867C}">
                  <a14:compatExt spid="_x0000_s29721"/>
                </a:ext>
                <a:ext uri="{FF2B5EF4-FFF2-40B4-BE49-F238E27FC236}">
                  <a16:creationId xmlns:a16="http://schemas.microsoft.com/office/drawing/2014/main" id="{00000000-0008-0000-0A00-000019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xdr:row>
          <xdr:rowOff>15240</xdr:rowOff>
        </xdr:from>
        <xdr:to>
          <xdr:col>4</xdr:col>
          <xdr:colOff>632460</xdr:colOff>
          <xdr:row>3</xdr:row>
          <xdr:rowOff>0</xdr:rowOff>
        </xdr:to>
        <xdr:sp macro="" textlink="">
          <xdr:nvSpPr>
            <xdr:cNvPr id="29722" name="Drop Down 26" hidden="1">
              <a:extLst>
                <a:ext uri="{63B3BB69-23CF-44E3-9099-C40C66FF867C}">
                  <a14:compatExt spid="_x0000_s29722"/>
                </a:ext>
                <a:ext uri="{FF2B5EF4-FFF2-40B4-BE49-F238E27FC236}">
                  <a16:creationId xmlns:a16="http://schemas.microsoft.com/office/drawing/2014/main" id="{00000000-0008-0000-0A00-00001A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220980</xdr:colOff>
      <xdr:row>6</xdr:row>
      <xdr:rowOff>152400</xdr:rowOff>
    </xdr:from>
    <xdr:to>
      <xdr:col>20</xdr:col>
      <xdr:colOff>373380</xdr:colOff>
      <xdr:row>9</xdr:row>
      <xdr:rowOff>102870</xdr:rowOff>
    </xdr:to>
    <xdr:sp macro="[0]!Macro7" textlink="">
      <xdr:nvSpPr>
        <xdr:cNvPr id="28" name="WordArt 1">
          <a:extLst>
            <a:ext uri="{FF2B5EF4-FFF2-40B4-BE49-F238E27FC236}">
              <a16:creationId xmlns:a16="http://schemas.microsoft.com/office/drawing/2014/main" id="{00000000-0008-0000-0A00-00001C000000}"/>
            </a:ext>
          </a:extLst>
        </xdr:cNvPr>
        <xdr:cNvSpPr>
          <a:spLocks noChangeArrowheads="1" noChangeShapeType="1" noTextEdit="1"/>
        </xdr:cNvSpPr>
      </xdr:nvSpPr>
      <xdr:spPr bwMode="auto">
        <a:xfrm>
          <a:off x="14866620" y="1295400"/>
          <a:ext cx="762000" cy="499110"/>
        </a:xfrm>
        <a:prstGeom prst="rect">
          <a:avLst/>
        </a:prstGeom>
      </xdr:spPr>
      <xdr:txBody>
        <a:bodyPr wrap="none" fromWordArt="1">
          <a:prstTxWarp prst="textPlain">
            <a:avLst>
              <a:gd name="adj" fmla="val 50000"/>
            </a:avLst>
          </a:prstTxWarp>
        </a:bodyPr>
        <a:lstStyle/>
        <a:p>
          <a:pPr algn="ctr" rtl="0"/>
          <a:r>
            <a:rPr lang="en-CA" sz="1800" kern="10" spc="0">
              <a:ln w="12700">
                <a:solidFill>
                  <a:srgbClr val="000000"/>
                </a:solidFill>
                <a:round/>
                <a:headEnd/>
                <a:tailEnd/>
              </a:ln>
              <a:solidFill>
                <a:srgbClr val="FFFF00"/>
              </a:solidFill>
              <a:effectLst/>
              <a:latin typeface="Arial Black"/>
            </a:rPr>
            <a:t>RESET</a:t>
          </a:r>
        </a:p>
        <a:p>
          <a:pPr algn="ctr" rtl="0"/>
          <a:r>
            <a:rPr lang="en-CA" sz="1800" kern="10" spc="0">
              <a:ln w="12700">
                <a:solidFill>
                  <a:srgbClr val="000000"/>
                </a:solidFill>
                <a:round/>
                <a:headEnd/>
                <a:tailEnd/>
              </a:ln>
              <a:solidFill>
                <a:srgbClr val="FFFF00"/>
              </a:solidFill>
              <a:effectLst/>
              <a:latin typeface="Arial Black"/>
            </a:rPr>
            <a:t>PAGE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10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 Type="http://schemas.openxmlformats.org/officeDocument/2006/relationships/vmlDrawing" Target="../drawings/vmlDrawing9.vml"/><Relationship Id="rId21" Type="http://schemas.openxmlformats.org/officeDocument/2006/relationships/ctrlProp" Target="../ctrlProps/ctrlProp120.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2" Type="http://schemas.openxmlformats.org/officeDocument/2006/relationships/drawing" Target="../drawings/drawing9.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1" Type="http://schemas.openxmlformats.org/officeDocument/2006/relationships/printerSettings" Target="../printerSettings/printerSettings10.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10" Type="http://schemas.openxmlformats.org/officeDocument/2006/relationships/ctrlProp" Target="../ctrlProps/ctrlProp109.xml"/><Relationship Id="rId19" Type="http://schemas.openxmlformats.org/officeDocument/2006/relationships/ctrlProp" Target="../ctrlProps/ctrlProp118.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10.vml"/><Relationship Id="rId21" Type="http://schemas.openxmlformats.org/officeDocument/2006/relationships/ctrlProp" Target="../ctrlProps/ctrlProp146.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2" Type="http://schemas.openxmlformats.org/officeDocument/2006/relationships/drawing" Target="../drawings/drawing10.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12.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trlProp" Target="../ctrlProps/ctrlProp135.xml"/><Relationship Id="rId19" Type="http://schemas.openxmlformats.org/officeDocument/2006/relationships/ctrlProp" Target="../ctrlProps/ctrlProp144.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 Type="http://schemas.openxmlformats.org/officeDocument/2006/relationships/ctrlProp" Target="../ctrlProps/ctrlProp10.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3.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1.xml"/><Relationship Id="rId3" Type="http://schemas.openxmlformats.org/officeDocument/2006/relationships/vmlDrawing" Target="../drawings/vmlDrawing5.vml"/><Relationship Id="rId7" Type="http://schemas.openxmlformats.org/officeDocument/2006/relationships/ctrlProp" Target="../ctrlProps/ctrlProp9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5" Type="http://schemas.openxmlformats.org/officeDocument/2006/relationships/ctrlProp" Target="../ctrlProps/ctrlProp8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6.vml"/><Relationship Id="rId7" Type="http://schemas.openxmlformats.org/officeDocument/2006/relationships/ctrlProp" Target="../ctrlProps/ctrlProp9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6.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L28"/>
  <sheetViews>
    <sheetView workbookViewId="0">
      <selection activeCell="L3" sqref="L3"/>
    </sheetView>
  </sheetViews>
  <sheetFormatPr defaultRowHeight="14.4" x14ac:dyDescent="0.3"/>
  <sheetData>
    <row r="1" spans="1:12" ht="21" x14ac:dyDescent="0.3">
      <c r="A1" s="254" t="s">
        <v>482</v>
      </c>
    </row>
    <row r="3" spans="1:12" ht="14.55" customHeight="1" x14ac:dyDescent="0.3">
      <c r="A3" s="278" t="s">
        <v>483</v>
      </c>
      <c r="B3" s="278"/>
      <c r="C3" s="278"/>
      <c r="D3" s="278"/>
      <c r="E3" s="278"/>
      <c r="F3" s="278"/>
      <c r="G3" s="278"/>
      <c r="H3" s="278"/>
      <c r="I3" s="278"/>
      <c r="J3" s="278"/>
      <c r="K3" s="257"/>
      <c r="L3" s="257"/>
    </row>
    <row r="4" spans="1:12" x14ac:dyDescent="0.3">
      <c r="A4" s="278"/>
      <c r="B4" s="278"/>
      <c r="C4" s="278"/>
      <c r="D4" s="278"/>
      <c r="E4" s="278"/>
      <c r="F4" s="278"/>
      <c r="G4" s="278"/>
      <c r="H4" s="278"/>
      <c r="I4" s="278"/>
      <c r="J4" s="278"/>
      <c r="K4" s="257"/>
      <c r="L4" s="257"/>
    </row>
    <row r="5" spans="1:12" x14ac:dyDescent="0.3">
      <c r="A5" s="278"/>
      <c r="B5" s="278"/>
      <c r="C5" s="278"/>
      <c r="D5" s="278"/>
      <c r="E5" s="278"/>
      <c r="F5" s="278"/>
      <c r="G5" s="278"/>
      <c r="H5" s="278"/>
      <c r="I5" s="278"/>
      <c r="J5" s="278"/>
      <c r="K5" s="256"/>
      <c r="L5" s="256"/>
    </row>
    <row r="6" spans="1:12" x14ac:dyDescent="0.3">
      <c r="A6" s="278"/>
      <c r="B6" s="278"/>
      <c r="C6" s="278"/>
      <c r="D6" s="278"/>
      <c r="E6" s="278"/>
      <c r="F6" s="278"/>
      <c r="G6" s="278"/>
      <c r="H6" s="278"/>
      <c r="I6" s="278"/>
      <c r="J6" s="278"/>
    </row>
    <row r="7" spans="1:12" x14ac:dyDescent="0.3">
      <c r="A7" s="278" t="s">
        <v>484</v>
      </c>
      <c r="B7" s="278"/>
      <c r="C7" s="278"/>
      <c r="D7" s="278"/>
      <c r="E7" s="278"/>
      <c r="F7" s="278"/>
      <c r="G7" s="278"/>
      <c r="H7" s="278"/>
      <c r="I7" s="278"/>
      <c r="J7" s="278"/>
    </row>
    <row r="8" spans="1:12" x14ac:dyDescent="0.3">
      <c r="A8" s="278"/>
      <c r="B8" s="278"/>
      <c r="C8" s="278"/>
      <c r="D8" s="278"/>
      <c r="E8" s="278"/>
      <c r="F8" s="278"/>
      <c r="G8" s="278"/>
      <c r="H8" s="278"/>
      <c r="I8" s="278"/>
      <c r="J8" s="278"/>
    </row>
    <row r="9" spans="1:12" x14ac:dyDescent="0.3">
      <c r="A9" s="278"/>
      <c r="B9" s="278"/>
      <c r="C9" s="278"/>
      <c r="D9" s="278"/>
      <c r="E9" s="278"/>
      <c r="F9" s="278"/>
      <c r="G9" s="278"/>
      <c r="H9" s="278"/>
      <c r="I9" s="278"/>
      <c r="J9" s="278"/>
    </row>
    <row r="10" spans="1:12" ht="14.55" customHeight="1" x14ac:dyDescent="0.3">
      <c r="A10" s="278" t="s">
        <v>485</v>
      </c>
      <c r="B10" s="278"/>
      <c r="C10" s="278"/>
      <c r="D10" s="278"/>
      <c r="E10" s="278"/>
      <c r="F10" s="278"/>
      <c r="G10" s="278"/>
      <c r="H10" s="278"/>
      <c r="I10" s="278"/>
      <c r="J10" s="278"/>
    </row>
    <row r="11" spans="1:12" x14ac:dyDescent="0.3">
      <c r="A11" s="278"/>
      <c r="B11" s="278"/>
      <c r="C11" s="278"/>
      <c r="D11" s="278"/>
      <c r="E11" s="278"/>
      <c r="F11" s="278"/>
      <c r="G11" s="278"/>
      <c r="H11" s="278"/>
      <c r="I11" s="278"/>
      <c r="J11" s="278"/>
    </row>
    <row r="12" spans="1:12" x14ac:dyDescent="0.3">
      <c r="A12" s="278"/>
      <c r="B12" s="278"/>
      <c r="C12" s="278"/>
      <c r="D12" s="278"/>
      <c r="E12" s="278"/>
      <c r="F12" s="278"/>
      <c r="G12" s="278"/>
      <c r="H12" s="278"/>
      <c r="I12" s="278"/>
      <c r="J12" s="278"/>
    </row>
    <row r="13" spans="1:12" x14ac:dyDescent="0.3">
      <c r="A13" s="278"/>
      <c r="B13" s="278"/>
      <c r="C13" s="278"/>
      <c r="D13" s="278"/>
      <c r="E13" s="278"/>
      <c r="F13" s="278"/>
      <c r="G13" s="278"/>
      <c r="H13" s="278"/>
      <c r="I13" s="278"/>
      <c r="J13" s="278"/>
    </row>
    <row r="14" spans="1:12" x14ac:dyDescent="0.3">
      <c r="A14" s="278" t="s">
        <v>486</v>
      </c>
      <c r="B14" s="278"/>
      <c r="C14" s="278"/>
      <c r="D14" s="278"/>
      <c r="E14" s="278"/>
      <c r="F14" s="278"/>
      <c r="G14" s="278"/>
      <c r="H14" s="278"/>
      <c r="I14" s="278"/>
      <c r="J14" s="278"/>
    </row>
    <row r="15" spans="1:12" x14ac:dyDescent="0.3">
      <c r="A15" s="278"/>
      <c r="B15" s="278"/>
      <c r="C15" s="278"/>
      <c r="D15" s="278"/>
      <c r="E15" s="278"/>
      <c r="F15" s="278"/>
      <c r="G15" s="278"/>
      <c r="H15" s="278"/>
      <c r="I15" s="278"/>
      <c r="J15" s="278"/>
    </row>
    <row r="16" spans="1:12" x14ac:dyDescent="0.3">
      <c r="A16" s="278"/>
      <c r="B16" s="278"/>
      <c r="C16" s="278"/>
      <c r="D16" s="278"/>
      <c r="E16" s="278"/>
      <c r="F16" s="278"/>
      <c r="G16" s="278"/>
      <c r="H16" s="278"/>
      <c r="I16" s="278"/>
      <c r="J16" s="278"/>
    </row>
    <row r="17" spans="1:10" ht="14.55" customHeight="1" x14ac:dyDescent="0.3">
      <c r="A17" s="278" t="s">
        <v>487</v>
      </c>
      <c r="B17" s="278"/>
      <c r="C17" s="278"/>
      <c r="D17" s="278"/>
      <c r="E17" s="278"/>
      <c r="F17" s="278"/>
      <c r="G17" s="278"/>
      <c r="H17" s="278"/>
      <c r="I17" s="278"/>
      <c r="J17" s="278"/>
    </row>
    <row r="18" spans="1:10" x14ac:dyDescent="0.3">
      <c r="A18" s="278"/>
      <c r="B18" s="278"/>
      <c r="C18" s="278"/>
      <c r="D18" s="278"/>
      <c r="E18" s="278"/>
      <c r="F18" s="278"/>
      <c r="G18" s="278"/>
      <c r="H18" s="278"/>
      <c r="I18" s="278"/>
      <c r="J18" s="278"/>
    </row>
    <row r="19" spans="1:10" x14ac:dyDescent="0.3">
      <c r="A19" s="278"/>
      <c r="B19" s="278"/>
      <c r="C19" s="278"/>
      <c r="D19" s="278"/>
      <c r="E19" s="278"/>
      <c r="F19" s="278"/>
      <c r="G19" s="278"/>
      <c r="H19" s="278"/>
      <c r="I19" s="278"/>
      <c r="J19" s="278"/>
    </row>
    <row r="20" spans="1:10" x14ac:dyDescent="0.3">
      <c r="A20" s="278"/>
      <c r="B20" s="278"/>
      <c r="C20" s="278"/>
      <c r="D20" s="278"/>
      <c r="E20" s="278"/>
      <c r="F20" s="278"/>
      <c r="G20" s="278"/>
      <c r="H20" s="278"/>
      <c r="I20" s="278"/>
      <c r="J20" s="278"/>
    </row>
    <row r="28" spans="1:10" x14ac:dyDescent="0.3">
      <c r="A28" s="255" t="s">
        <v>488</v>
      </c>
    </row>
  </sheetData>
  <sheetProtection algorithmName="SHA-512" hashValue="fS4h4QDcNUVLHo3j4UBO6ygrSDrtSapEok2at5Wr8ey9jifpjNlSt1UffXRUM0Vc9055hT+abYa966PDpLiShg==" saltValue="Lo4Q/P2H5rfwTznxZOwEaA==" spinCount="100000" sheet="1" objects="1" scenarios="1"/>
  <mergeCells count="5">
    <mergeCell ref="A14:J16"/>
    <mergeCell ref="A17:J20"/>
    <mergeCell ref="A7:J9"/>
    <mergeCell ref="A3:J6"/>
    <mergeCell ref="A10:J1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47"/>
  <sheetViews>
    <sheetView topLeftCell="B1" workbookViewId="0">
      <pane ySplit="1" topLeftCell="A2" activePane="bottomLeft" state="frozen"/>
      <selection activeCell="D9" sqref="D9"/>
      <selection pane="bottomLeft" activeCell="I14" sqref="I14"/>
    </sheetView>
  </sheetViews>
  <sheetFormatPr defaultRowHeight="14.4" x14ac:dyDescent="0.3"/>
  <cols>
    <col min="1" max="1" width="3.5546875" style="7" customWidth="1"/>
    <col min="2" max="2" width="27.21875" customWidth="1"/>
    <col min="3" max="3" width="3.77734375" style="7" customWidth="1"/>
    <col min="4" max="4" width="8.77734375" customWidth="1"/>
    <col min="5" max="5" width="11" customWidth="1"/>
    <col min="6" max="6" width="9.77734375" customWidth="1"/>
    <col min="7" max="7" width="11" customWidth="1"/>
    <col min="8" max="8" width="10.77734375" customWidth="1"/>
    <col min="9" max="9" width="22.21875" customWidth="1"/>
    <col min="10" max="10" width="10.21875" bestFit="1" customWidth="1"/>
  </cols>
  <sheetData>
    <row r="1" spans="1:14" ht="24" thickBot="1" x14ac:dyDescent="0.5">
      <c r="B1" s="105" t="s">
        <v>177</v>
      </c>
      <c r="E1" s="30" t="str">
        <f>+"Finished product is "&amp;wa!E46&amp;"/"&amp;Start!B37&amp;IF(wa!$B$45=3,IF(AND(wa!$B$47=2,wa!$B$51=3),IF(wa!$R$8="Lb"," ounces"," grams"),"'s"),"")</f>
        <v>Finished product is 1/</v>
      </c>
      <c r="H1" s="236" t="s">
        <v>449</v>
      </c>
    </row>
    <row r="2" spans="1:14" ht="17.55" customHeight="1" x14ac:dyDescent="0.45">
      <c r="B2" s="105"/>
    </row>
    <row r="3" spans="1:14" ht="16.2" thickBot="1" x14ac:dyDescent="0.35">
      <c r="B3" s="38" t="s">
        <v>23</v>
      </c>
      <c r="D3" s="312" t="s">
        <v>379</v>
      </c>
      <c r="E3" s="312"/>
      <c r="F3" s="312" t="s">
        <v>380</v>
      </c>
      <c r="G3" s="312"/>
      <c r="H3" s="30"/>
    </row>
    <row r="4" spans="1:14" x14ac:dyDescent="0.3">
      <c r="A4" s="39" t="s">
        <v>32</v>
      </c>
      <c r="B4" s="33"/>
      <c r="C4" s="39"/>
      <c r="D4" s="40" t="s">
        <v>33</v>
      </c>
      <c r="E4" s="41" t="s">
        <v>34</v>
      </c>
      <c r="F4" s="40" t="s">
        <v>33</v>
      </c>
      <c r="G4" s="41" t="s">
        <v>34</v>
      </c>
      <c r="H4" s="30"/>
      <c r="I4" s="350"/>
      <c r="J4" s="351"/>
      <c r="K4" s="351"/>
      <c r="L4" s="351"/>
      <c r="M4" s="351"/>
      <c r="N4" s="352"/>
    </row>
    <row r="5" spans="1:14" x14ac:dyDescent="0.3">
      <c r="A5" s="42">
        <v>1</v>
      </c>
      <c r="B5" s="43" t="s">
        <v>162</v>
      </c>
      <c r="C5" s="42" t="s">
        <v>36</v>
      </c>
      <c r="D5" s="230"/>
      <c r="E5" s="53" t="e">
        <f>+E6/D5</f>
        <v>#DIV/0!</v>
      </c>
      <c r="F5" s="230"/>
      <c r="G5" s="53" t="e">
        <f>+G6/F5</f>
        <v>#DIV/0!</v>
      </c>
      <c r="I5" s="353" t="s">
        <v>164</v>
      </c>
      <c r="J5" s="354"/>
      <c r="K5" s="354"/>
      <c r="L5" s="354"/>
      <c r="M5" s="354"/>
      <c r="N5" s="355"/>
    </row>
    <row r="6" spans="1:14" x14ac:dyDescent="0.3">
      <c r="A6" s="44">
        <v>3</v>
      </c>
      <c r="B6" s="36" t="s">
        <v>255</v>
      </c>
      <c r="C6" s="44" t="s">
        <v>35</v>
      </c>
      <c r="D6" s="36"/>
      <c r="E6" s="54">
        <f>ROUND(SUM(E7:E9),2)</f>
        <v>0</v>
      </c>
      <c r="F6" s="36"/>
      <c r="G6" s="54">
        <f>ROUND(SUM(G7:G9),2)</f>
        <v>0</v>
      </c>
      <c r="I6" s="356" t="e">
        <f>+"At a food cost of "&amp;D5*100&amp;"%, your plate cost for this ingredient is $"&amp;ROUND(E6/D5,2)</f>
        <v>#DIV/0!</v>
      </c>
      <c r="J6" s="357"/>
      <c r="K6" s="357"/>
      <c r="L6" s="357"/>
      <c r="M6" s="357"/>
      <c r="N6" s="358"/>
    </row>
    <row r="7" spans="1:14" x14ac:dyDescent="0.3">
      <c r="A7" s="44">
        <v>4</v>
      </c>
      <c r="B7" s="36" t="s">
        <v>163</v>
      </c>
      <c r="C7" s="44" t="s">
        <v>36</v>
      </c>
      <c r="D7" s="229"/>
      <c r="E7" s="53">
        <f>+D7*E9</f>
        <v>0</v>
      </c>
      <c r="F7" s="172">
        <f>+D7</f>
        <v>0</v>
      </c>
      <c r="G7" s="53">
        <f>+F7*G9</f>
        <v>0</v>
      </c>
      <c r="I7" s="359" t="e">
        <f>+"And your gross profit is $"&amp;ROUND(E5*(1-D5),2)</f>
        <v>#DIV/0!</v>
      </c>
      <c r="J7" s="360"/>
      <c r="K7" s="360"/>
      <c r="L7" s="360"/>
      <c r="M7" s="360"/>
      <c r="N7" s="361"/>
    </row>
    <row r="8" spans="1:14" ht="15" thickBot="1" x14ac:dyDescent="0.35">
      <c r="A8" s="44">
        <v>5</v>
      </c>
      <c r="B8" s="36"/>
      <c r="C8" s="44" t="s">
        <v>36</v>
      </c>
      <c r="D8" s="229"/>
      <c r="E8" s="53">
        <f>wa!$B$199*E9</f>
        <v>0</v>
      </c>
      <c r="F8" s="172">
        <f>+D8</f>
        <v>0</v>
      </c>
      <c r="G8" s="53">
        <f>+F8*G9</f>
        <v>0</v>
      </c>
      <c r="I8" s="362"/>
      <c r="J8" s="363"/>
      <c r="K8" s="363"/>
      <c r="L8" s="363"/>
      <c r="M8" s="363"/>
      <c r="N8" s="364"/>
    </row>
    <row r="9" spans="1:14" ht="14.55" customHeight="1" x14ac:dyDescent="0.3">
      <c r="A9" s="49">
        <v>6</v>
      </c>
      <c r="B9" s="10" t="s">
        <v>165</v>
      </c>
      <c r="C9" s="49" t="s">
        <v>35</v>
      </c>
      <c r="D9" s="10"/>
      <c r="E9" s="54">
        <f>+E15/(1-SUM(D10:D14))</f>
        <v>0</v>
      </c>
      <c r="F9" s="10"/>
      <c r="G9" s="54">
        <f>+G15/(1-SUM(F10:F14))</f>
        <v>0</v>
      </c>
      <c r="I9" s="56"/>
    </row>
    <row r="10" spans="1:14" ht="14.55" customHeight="1" x14ac:dyDescent="0.3">
      <c r="A10" s="44">
        <v>7</v>
      </c>
      <c r="B10" s="36" t="s">
        <v>166</v>
      </c>
      <c r="C10" s="44" t="s">
        <v>36</v>
      </c>
      <c r="D10" s="229"/>
      <c r="E10" s="53">
        <f>+D10*E9</f>
        <v>0</v>
      </c>
      <c r="F10" s="172">
        <f>+D10</f>
        <v>0</v>
      </c>
      <c r="G10" s="53">
        <f>+F10*G9</f>
        <v>0</v>
      </c>
      <c r="I10" s="30" t="s">
        <v>461</v>
      </c>
    </row>
    <row r="11" spans="1:14" ht="14.55" customHeight="1" x14ac:dyDescent="0.3">
      <c r="A11" s="44">
        <v>8</v>
      </c>
      <c r="B11" s="36" t="s">
        <v>167</v>
      </c>
      <c r="C11" s="44" t="s">
        <v>36</v>
      </c>
      <c r="D11" s="229"/>
      <c r="E11" s="53">
        <f>+D11*E9</f>
        <v>0</v>
      </c>
      <c r="F11" s="172">
        <f>+D11</f>
        <v>0</v>
      </c>
      <c r="G11" s="53">
        <f>+F11*G9</f>
        <v>0</v>
      </c>
      <c r="I11" s="237" t="s">
        <v>458</v>
      </c>
      <c r="J11" s="242">
        <v>0.2</v>
      </c>
    </row>
    <row r="12" spans="1:14" ht="14.55" customHeight="1" x14ac:dyDescent="0.3">
      <c r="A12" s="44">
        <v>9</v>
      </c>
      <c r="B12" s="36" t="s">
        <v>168</v>
      </c>
      <c r="C12" s="44" t="s">
        <v>36</v>
      </c>
      <c r="D12" s="229"/>
      <c r="E12" s="53">
        <f>+D12*E9</f>
        <v>0</v>
      </c>
      <c r="F12" s="172">
        <f>+D12</f>
        <v>0</v>
      </c>
      <c r="G12" s="53">
        <f>+F12*G9</f>
        <v>0</v>
      </c>
      <c r="I12" s="238" t="s">
        <v>459</v>
      </c>
      <c r="J12" s="239">
        <f>1/(1-J11)-1</f>
        <v>0.25</v>
      </c>
    </row>
    <row r="13" spans="1:14" ht="14.55" customHeight="1" x14ac:dyDescent="0.3">
      <c r="A13" s="44">
        <v>10</v>
      </c>
      <c r="B13" s="36" t="s">
        <v>169</v>
      </c>
      <c r="C13" s="44" t="s">
        <v>36</v>
      </c>
      <c r="D13" s="229"/>
      <c r="E13" s="53">
        <f>+D13*E9</f>
        <v>0</v>
      </c>
      <c r="F13" s="172">
        <f>+D13</f>
        <v>0</v>
      </c>
      <c r="G13" s="53">
        <f>+F13*G9</f>
        <v>0</v>
      </c>
      <c r="H13" s="91"/>
    </row>
    <row r="14" spans="1:14" x14ac:dyDescent="0.3">
      <c r="A14" s="44">
        <v>11</v>
      </c>
      <c r="B14" s="36" t="s">
        <v>39</v>
      </c>
      <c r="C14" s="44" t="s">
        <v>36</v>
      </c>
      <c r="D14" s="229"/>
      <c r="E14" s="53">
        <f>+D14*E9</f>
        <v>0</v>
      </c>
      <c r="F14" s="172">
        <f>+D14</f>
        <v>0</v>
      </c>
      <c r="G14" s="53">
        <f>+F14*G9</f>
        <v>0</v>
      </c>
    </row>
    <row r="15" spans="1:14" x14ac:dyDescent="0.3">
      <c r="A15" s="44">
        <v>12</v>
      </c>
      <c r="B15" s="36" t="s">
        <v>126</v>
      </c>
      <c r="C15" s="44" t="s">
        <v>35</v>
      </c>
      <c r="D15" s="36"/>
      <c r="E15" s="53">
        <f>+E17/(1-D16)</f>
        <v>0</v>
      </c>
      <c r="F15" s="36"/>
      <c r="G15" s="53">
        <f>+G17/(1-F16)</f>
        <v>0</v>
      </c>
    </row>
    <row r="16" spans="1:14" x14ac:dyDescent="0.3">
      <c r="A16" s="44">
        <v>13</v>
      </c>
      <c r="B16" s="36" t="s">
        <v>127</v>
      </c>
      <c r="C16" s="44" t="s">
        <v>36</v>
      </c>
      <c r="D16" s="229"/>
      <c r="E16" s="53">
        <f>+E15-E17</f>
        <v>0</v>
      </c>
      <c r="F16" s="229"/>
      <c r="G16" s="53">
        <f>+G15-G17</f>
        <v>0</v>
      </c>
      <c r="I16" s="30"/>
    </row>
    <row r="17" spans="1:8" x14ac:dyDescent="0.3">
      <c r="A17" s="44">
        <v>14</v>
      </c>
      <c r="B17" s="36" t="s">
        <v>128</v>
      </c>
      <c r="C17" s="44" t="s">
        <v>35</v>
      </c>
      <c r="D17" s="36"/>
      <c r="E17" s="141">
        <f>IF(wa!B45=3,'4_Pkg_FS'!D41,Start!B24)</f>
        <v>0</v>
      </c>
      <c r="F17" s="36"/>
      <c r="G17" s="141">
        <f>+E17</f>
        <v>0</v>
      </c>
    </row>
    <row r="19" spans="1:8" ht="28.95" customHeight="1" x14ac:dyDescent="0.3">
      <c r="B19" s="346" t="s">
        <v>419</v>
      </c>
      <c r="C19" s="347"/>
      <c r="D19" s="347"/>
      <c r="E19" s="73" t="s">
        <v>129</v>
      </c>
      <c r="F19" s="73" t="s">
        <v>105</v>
      </c>
      <c r="G19" s="73" t="s">
        <v>130</v>
      </c>
      <c r="H19" s="73" t="str">
        <f>+F19</f>
        <v>Full GP%</v>
      </c>
    </row>
    <row r="20" spans="1:8" x14ac:dyDescent="0.3">
      <c r="B20" s="327" t="s">
        <v>383</v>
      </c>
      <c r="C20" s="327"/>
      <c r="D20" s="310"/>
      <c r="E20" s="92" t="e">
        <f>+E5</f>
        <v>#DIV/0!</v>
      </c>
      <c r="F20" s="100" t="e">
        <f>1-((E26-F26)/E26)</f>
        <v>#DIV/0!</v>
      </c>
      <c r="G20" s="92" t="e">
        <f>+G5</f>
        <v>#DIV/0!</v>
      </c>
      <c r="H20" s="100" t="e">
        <f>1-((G26-H26)/G26)</f>
        <v>#DIV/0!</v>
      </c>
    </row>
    <row r="21" spans="1:8" x14ac:dyDescent="0.3">
      <c r="B21" s="327" t="s">
        <v>384</v>
      </c>
      <c r="C21" s="327"/>
      <c r="D21" s="310"/>
      <c r="E21" s="92">
        <f>+E6</f>
        <v>0</v>
      </c>
      <c r="F21" s="100" t="e">
        <f>1-((E27-F27)/E27)</f>
        <v>#DIV/0!</v>
      </c>
      <c r="G21" s="92">
        <f>+G6</f>
        <v>0</v>
      </c>
      <c r="H21" s="100" t="e">
        <f>1-((G27-H27)/G27)</f>
        <v>#DIV/0!</v>
      </c>
    </row>
    <row r="22" spans="1:8" x14ac:dyDescent="0.3">
      <c r="B22" s="365" t="s">
        <v>385</v>
      </c>
      <c r="C22" s="365"/>
      <c r="D22" s="366"/>
      <c r="E22" s="92">
        <f>+E9</f>
        <v>0</v>
      </c>
      <c r="F22" s="100" t="e">
        <f>1-((E28-F28)/E28)</f>
        <v>#DIV/0!</v>
      </c>
      <c r="G22" s="92">
        <f>+G9</f>
        <v>0</v>
      </c>
      <c r="H22" s="100" t="e">
        <f>1-((G28-H28)/G28)</f>
        <v>#DIV/0!</v>
      </c>
    </row>
    <row r="23" spans="1:8" x14ac:dyDescent="0.3">
      <c r="B23" s="365" t="s">
        <v>386</v>
      </c>
      <c r="C23" s="365"/>
      <c r="D23" s="366"/>
      <c r="E23" s="92">
        <f>+E15</f>
        <v>0</v>
      </c>
      <c r="F23" s="100" t="e">
        <f>1-((E29-F29)/E29)</f>
        <v>#DIV/0!</v>
      </c>
      <c r="G23" s="92">
        <f>+G15</f>
        <v>0</v>
      </c>
      <c r="H23" s="100" t="e">
        <f>1-((G29-H29)/G29)</f>
        <v>#DIV/0!</v>
      </c>
    </row>
    <row r="24" spans="1:8" x14ac:dyDescent="0.3">
      <c r="B24" s="7"/>
      <c r="D24" s="7"/>
      <c r="E24" s="7"/>
      <c r="F24" s="7"/>
      <c r="G24" s="7"/>
    </row>
    <row r="25" spans="1:8" ht="30" customHeight="1" x14ac:dyDescent="0.3">
      <c r="B25" s="346" t="s">
        <v>249</v>
      </c>
      <c r="C25" s="347"/>
      <c r="D25" s="348"/>
      <c r="E25" s="73" t="s">
        <v>250</v>
      </c>
      <c r="F25" s="73" t="s">
        <v>251</v>
      </c>
      <c r="G25" s="73" t="s">
        <v>130</v>
      </c>
      <c r="H25" s="73" t="s">
        <v>252</v>
      </c>
    </row>
    <row r="26" spans="1:8" x14ac:dyDescent="0.3">
      <c r="B26" s="327" t="s">
        <v>383</v>
      </c>
      <c r="C26" s="327"/>
      <c r="D26" s="310"/>
      <c r="E26" s="92" t="e">
        <f>+E5*wa!$E$46*wa!$E$47</f>
        <v>#DIV/0!</v>
      </c>
      <c r="F26" s="92" t="e">
        <f>+E26-($E$17*wa!$E$46*wa!$E$47)</f>
        <v>#DIV/0!</v>
      </c>
      <c r="G26" s="92" t="e">
        <f>+G5*wa!$E$46*wa!$E$47</f>
        <v>#DIV/0!</v>
      </c>
      <c r="H26" s="92" t="e">
        <f>+F26-($E$17*wa!$E$46*wa!$E$47)</f>
        <v>#DIV/0!</v>
      </c>
    </row>
    <row r="27" spans="1:8" x14ac:dyDescent="0.3">
      <c r="B27" s="327" t="s">
        <v>384</v>
      </c>
      <c r="C27" s="327"/>
      <c r="D27" s="310"/>
      <c r="E27" s="92" t="e">
        <f>+E6*wa!$E$46*wa!$E$47</f>
        <v>#DIV/0!</v>
      </c>
      <c r="F27" s="92" t="e">
        <f>+E27-($E$17*wa!$E$46*wa!$E$47)</f>
        <v>#DIV/0!</v>
      </c>
      <c r="G27" s="92" t="e">
        <f>+G6*wa!$E$46*wa!$E$47</f>
        <v>#DIV/0!</v>
      </c>
      <c r="H27" s="92" t="e">
        <f>+G27-($E$17*wa!$E$46*wa!$E$47)</f>
        <v>#DIV/0!</v>
      </c>
    </row>
    <row r="28" spans="1:8" x14ac:dyDescent="0.3">
      <c r="B28" s="365" t="s">
        <v>395</v>
      </c>
      <c r="C28" s="365"/>
      <c r="D28" s="366"/>
      <c r="E28" s="92" t="e">
        <f>+E9*wa!$E$46*wa!$E$47</f>
        <v>#DIV/0!</v>
      </c>
      <c r="F28" s="92" t="e">
        <f>+E28-($E$17*wa!$E$46*wa!$E$47)</f>
        <v>#DIV/0!</v>
      </c>
      <c r="G28" s="92" t="e">
        <f>G9*wa!$E$46*wa!$E$47</f>
        <v>#DIV/0!</v>
      </c>
      <c r="H28" s="92" t="e">
        <f>+G28-($E$17*wa!$E$46*wa!$E$47)</f>
        <v>#DIV/0!</v>
      </c>
    </row>
    <row r="29" spans="1:8" x14ac:dyDescent="0.3">
      <c r="B29" s="365" t="s">
        <v>394</v>
      </c>
      <c r="C29" s="365"/>
      <c r="D29" s="366"/>
      <c r="E29" s="92" t="e">
        <f>+E15*wa!$E$46*wa!$E$47</f>
        <v>#DIV/0!</v>
      </c>
      <c r="F29" s="92" t="e">
        <f>+E29-($E$17*wa!$E$46*wa!$E$47)</f>
        <v>#DIV/0!</v>
      </c>
      <c r="G29" s="92" t="e">
        <f>G15*wa!$E$46*wa!$E$47</f>
        <v>#DIV/0!</v>
      </c>
      <c r="H29" s="92" t="e">
        <f>+G29-($E$17*wa!$E$46*wa!$E$47)</f>
        <v>#DIV/0!</v>
      </c>
    </row>
    <row r="31" spans="1:8" x14ac:dyDescent="0.3">
      <c r="B31" s="327" t="s">
        <v>420</v>
      </c>
      <c r="C31" s="327"/>
      <c r="D31" s="36" t="e">
        <f>+wa!E47*wa!E46</f>
        <v>#DIV/0!</v>
      </c>
    </row>
    <row r="34" spans="2:5" ht="28.8" x14ac:dyDescent="0.3">
      <c r="B34" s="349" t="s">
        <v>202</v>
      </c>
      <c r="C34" s="349"/>
      <c r="D34" s="349"/>
      <c r="E34" s="196" t="s">
        <v>199</v>
      </c>
    </row>
    <row r="35" spans="2:5" x14ac:dyDescent="0.3">
      <c r="B35" s="340" t="s">
        <v>197</v>
      </c>
      <c r="C35" s="340"/>
      <c r="D35" s="340"/>
      <c r="E35" s="195" t="s">
        <v>198</v>
      </c>
    </row>
    <row r="36" spans="2:5" x14ac:dyDescent="0.3">
      <c r="B36" s="340" t="s">
        <v>203</v>
      </c>
      <c r="C36" s="340"/>
      <c r="D36" s="340"/>
      <c r="E36" s="195" t="s">
        <v>421</v>
      </c>
    </row>
    <row r="37" spans="2:5" x14ac:dyDescent="0.3">
      <c r="B37" s="340" t="s">
        <v>160</v>
      </c>
      <c r="C37" s="340"/>
      <c r="D37" s="340"/>
      <c r="E37" s="195" t="s">
        <v>422</v>
      </c>
    </row>
    <row r="38" spans="2:5" x14ac:dyDescent="0.3">
      <c r="B38" s="340" t="s">
        <v>153</v>
      </c>
      <c r="C38" s="340"/>
      <c r="D38" s="340"/>
      <c r="E38" s="195" t="s">
        <v>423</v>
      </c>
    </row>
    <row r="39" spans="2:5" x14ac:dyDescent="0.3">
      <c r="B39" s="340" t="s">
        <v>161</v>
      </c>
      <c r="C39" s="340"/>
      <c r="D39" s="340"/>
      <c r="E39" s="195" t="s">
        <v>424</v>
      </c>
    </row>
    <row r="40" spans="2:5" x14ac:dyDescent="0.3">
      <c r="B40" s="340" t="s">
        <v>441</v>
      </c>
      <c r="C40" s="340"/>
      <c r="D40" s="340"/>
      <c r="E40" s="195" t="s">
        <v>425</v>
      </c>
    </row>
    <row r="41" spans="2:5" x14ac:dyDescent="0.3">
      <c r="B41" s="340" t="s">
        <v>200</v>
      </c>
      <c r="C41" s="340"/>
      <c r="D41" s="340"/>
      <c r="E41" s="195" t="s">
        <v>430</v>
      </c>
    </row>
    <row r="42" spans="2:5" x14ac:dyDescent="0.3">
      <c r="B42" s="340" t="s">
        <v>177</v>
      </c>
      <c r="C42" s="340"/>
      <c r="D42" s="340"/>
      <c r="E42" s="195" t="s">
        <v>431</v>
      </c>
    </row>
    <row r="43" spans="2:5" x14ac:dyDescent="0.3">
      <c r="B43" s="340" t="s">
        <v>369</v>
      </c>
      <c r="C43" s="340"/>
      <c r="D43" s="340"/>
      <c r="E43" s="195" t="s">
        <v>445</v>
      </c>
    </row>
    <row r="44" spans="2:5" x14ac:dyDescent="0.3">
      <c r="B44" s="340" t="s">
        <v>443</v>
      </c>
      <c r="C44" s="340"/>
      <c r="D44" s="340"/>
      <c r="E44" s="195" t="s">
        <v>446</v>
      </c>
    </row>
    <row r="45" spans="2:5" x14ac:dyDescent="0.3">
      <c r="B45" s="340" t="s">
        <v>370</v>
      </c>
      <c r="C45" s="340"/>
      <c r="D45" s="340"/>
      <c r="E45" s="195" t="s">
        <v>447</v>
      </c>
    </row>
    <row r="46" spans="2:5" x14ac:dyDescent="0.3">
      <c r="B46" s="340" t="s">
        <v>442</v>
      </c>
      <c r="C46" s="340"/>
      <c r="D46" s="340"/>
      <c r="E46" s="195" t="s">
        <v>448</v>
      </c>
    </row>
    <row r="47" spans="2:5" x14ac:dyDescent="0.3">
      <c r="B47" s="340" t="s">
        <v>201</v>
      </c>
      <c r="C47" s="340"/>
      <c r="D47" s="340"/>
      <c r="E47" s="195" t="s">
        <v>444</v>
      </c>
    </row>
  </sheetData>
  <sheetProtection algorithmName="SHA-512" hashValue="X1GS33GHplxxgu0O3aOgpaELrZ4OU2cyDCh300WL6594Le00VC7WO74/EJUAIjKR7wxrzBc1Px5Fk/fb4N8XTg==" saltValue="1+xeCX62LQbhxsmNMiD1EQ==" spinCount="100000" sheet="1" objects="1" scenarios="1"/>
  <mergeCells count="32">
    <mergeCell ref="B46:D46"/>
    <mergeCell ref="B47:D47"/>
    <mergeCell ref="I4:N4"/>
    <mergeCell ref="I5:N5"/>
    <mergeCell ref="I6:N6"/>
    <mergeCell ref="I7:N7"/>
    <mergeCell ref="I8:N8"/>
    <mergeCell ref="B31:C31"/>
    <mergeCell ref="B29:D29"/>
    <mergeCell ref="B22:D22"/>
    <mergeCell ref="B23:D23"/>
    <mergeCell ref="B25:D25"/>
    <mergeCell ref="B28:D28"/>
    <mergeCell ref="B27:D27"/>
    <mergeCell ref="B26:D26"/>
    <mergeCell ref="B34:D34"/>
    <mergeCell ref="D3:E3"/>
    <mergeCell ref="F3:G3"/>
    <mergeCell ref="B19:D19"/>
    <mergeCell ref="B20:D20"/>
    <mergeCell ref="B21:D21"/>
    <mergeCell ref="B35:D35"/>
    <mergeCell ref="B36:D36"/>
    <mergeCell ref="B37:D37"/>
    <mergeCell ref="B38:D38"/>
    <mergeCell ref="B44:D44"/>
    <mergeCell ref="B45:D45"/>
    <mergeCell ref="B39:D39"/>
    <mergeCell ref="B40:D40"/>
    <mergeCell ref="B41:D41"/>
    <mergeCell ref="B42:D42"/>
    <mergeCell ref="B43:D43"/>
  </mergeCells>
  <hyperlinks>
    <hyperlink ref="H1" location="Start!A1" display="Go to Start " xr:uid="{00000000-0004-0000-0900-000000000000}"/>
    <hyperlink ref="E35" location="Start!A2" display="Start" xr:uid="{00000000-0004-0000-0900-000001000000}"/>
    <hyperlink ref="E36" location="'1_Ing'!A2" display="1_Ing" xr:uid="{00000000-0004-0000-0900-000002000000}"/>
    <hyperlink ref="E37" location="'2_Lab'!A2" display="2_Lab" xr:uid="{00000000-0004-0000-0900-000003000000}"/>
    <hyperlink ref="E38" location="'3_Pkg_G'!A2" display="3_Pkg_G" xr:uid="{00000000-0004-0000-0900-000004000000}"/>
    <hyperlink ref="E39" location="'4_Pkg_FS'!A2" display="4_Pkg_FS" xr:uid="{00000000-0004-0000-0900-000005000000}"/>
    <hyperlink ref="E40" location="'5_Fixed'!A2" display="5_Fixed" xr:uid="{00000000-0004-0000-0900-000006000000}"/>
    <hyperlink ref="E41" location="'6_Price_G'!A2" display="6_Price_G" xr:uid="{00000000-0004-0000-0900-000007000000}"/>
    <hyperlink ref="E42" location="'7_Price_FS'!A2" display="7_Price_FS" xr:uid="{00000000-0004-0000-0900-000008000000}"/>
    <hyperlink ref="E43" location="'8_Sls_Fcst_G'!A4" display="8_Sls_Fcst_G" xr:uid="{00000000-0004-0000-0900-000009000000}"/>
    <hyperlink ref="E45" location="'10_Sls_Fcst_FS'!A4" display="10_Sls_Fcst_FS" xr:uid="{00000000-0004-0000-0900-00000A000000}"/>
    <hyperlink ref="E44" location="'9_Sls_Act_G'!A4" display="9_Sls_Act_G" xr:uid="{00000000-0004-0000-0900-00000B000000}"/>
    <hyperlink ref="E46" location="'11_Sls_Act_FS'!A4" display="11_Sls_Act_FS" xr:uid="{00000000-0004-0000-0900-00000C000000}"/>
    <hyperlink ref="E47" location="'12_P&amp;L'!A2" display="12_P&amp;L" xr:uid="{00000000-0004-0000-0900-00000D000000}"/>
  </hyperlinks>
  <pageMargins left="0.19685039370078741" right="0.19685039370078741" top="0.55118110236220474" bottom="0.55118110236220474" header="0.31496062992125984" footer="0.31496062992125984"/>
  <pageSetup orientation="portrait" r:id="rId1"/>
  <ignoredErrors>
    <ignoredError sqref="F7:F8 F10:F14 F20:G23 F26:F27 G27:G2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375" r:id="rId4" name="Drop Down 87">
              <controlPr defaultSize="0" autoLine="0" autoPict="0">
                <anchor moveWithCells="1">
                  <from>
                    <xdr:col>1</xdr:col>
                    <xdr:colOff>15240</xdr:colOff>
                    <xdr:row>7</xdr:row>
                    <xdr:rowOff>15240</xdr:rowOff>
                  </from>
                  <to>
                    <xdr:col>2</xdr:col>
                    <xdr:colOff>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98"/>
  <sheetViews>
    <sheetView workbookViewId="0">
      <pane xSplit="4" ySplit="3" topLeftCell="E4" activePane="bottomRight" state="frozen"/>
      <selection activeCell="D9" sqref="D9"/>
      <selection pane="topRight" activeCell="D9" sqref="D9"/>
      <selection pane="bottomLeft" activeCell="D9" sqref="D9"/>
      <selection pane="bottomRight" activeCell="F14" sqref="F14"/>
    </sheetView>
  </sheetViews>
  <sheetFormatPr defaultRowHeight="14.4" x14ac:dyDescent="0.3"/>
  <cols>
    <col min="1" max="2" width="22.21875" customWidth="1"/>
    <col min="3" max="3" width="22.21875" style="63" customWidth="1"/>
    <col min="4" max="4" width="8.77734375" style="63" customWidth="1"/>
    <col min="5" max="17" width="11.6640625" style="7" customWidth="1"/>
  </cols>
  <sheetData>
    <row r="1" spans="1:21" ht="18.600000000000001" thickBot="1" x14ac:dyDescent="0.4">
      <c r="A1" s="101" t="s">
        <v>257</v>
      </c>
      <c r="B1" s="101"/>
      <c r="C1" s="149"/>
      <c r="D1" s="236" t="s">
        <v>449</v>
      </c>
      <c r="E1" s="382" t="str">
        <f>+"Remember there are "&amp;Start!B30&amp;" packages per case"</f>
        <v>Remember there are  packages per case</v>
      </c>
      <c r="F1" s="382"/>
      <c r="G1" s="382"/>
      <c r="H1" s="382"/>
      <c r="I1" s="382"/>
      <c r="J1" s="382"/>
      <c r="K1" s="382"/>
      <c r="L1" s="382"/>
      <c r="M1" s="382"/>
      <c r="N1" s="382"/>
      <c r="O1" s="382"/>
      <c r="P1" s="382"/>
    </row>
    <row r="2" spans="1:21" ht="14.55" customHeight="1" x14ac:dyDescent="0.35">
      <c r="A2" s="148"/>
      <c r="B2" s="148"/>
      <c r="C2" s="150"/>
      <c r="D2" s="150"/>
      <c r="E2" s="383" t="s">
        <v>303</v>
      </c>
      <c r="F2" s="383"/>
      <c r="G2" s="383"/>
      <c r="H2" s="383"/>
      <c r="I2" s="383"/>
      <c r="J2" s="383"/>
      <c r="K2" s="383"/>
      <c r="L2" s="383"/>
      <c r="M2" s="383"/>
      <c r="N2" s="383"/>
      <c r="O2" s="383"/>
      <c r="P2" s="383"/>
    </row>
    <row r="3" spans="1:21" ht="14.55" customHeight="1" x14ac:dyDescent="0.3">
      <c r="A3" s="10" t="s">
        <v>301</v>
      </c>
      <c r="B3" s="10" t="s">
        <v>300</v>
      </c>
      <c r="C3" s="160" t="s">
        <v>302</v>
      </c>
      <c r="D3" s="160" t="s">
        <v>357</v>
      </c>
      <c r="E3" s="49"/>
      <c r="F3" s="49" t="str">
        <f>+VLOOKUP(wa!$G$78,wa!$F$65:$G$77,2,FALSE)</f>
        <v>Aug</v>
      </c>
      <c r="G3" s="49" t="str">
        <f>IF(F3="Jan","Feb",VLOOKUP((VLOOKUP(F3,wa!$G$65:$H$77,2,FALSE)+1),wa!$F$65:$G$77,2,FALSE))</f>
        <v>Sep</v>
      </c>
      <c r="H3" s="49" t="str">
        <f>IF(G3="Jan","Feb",VLOOKUP((VLOOKUP(G3,wa!$G$65:$H$77,2,FALSE)+1),wa!$F$65:$G$77,2,FALSE))</f>
        <v>Oct</v>
      </c>
      <c r="I3" s="49" t="str">
        <f>IF(H3="Jan","Feb",VLOOKUP((VLOOKUP(H3,wa!$G$65:$H$77,2,FALSE)+1),wa!$F$65:$G$77,2,FALSE))</f>
        <v>Nov</v>
      </c>
      <c r="J3" s="49" t="str">
        <f>IF(I3="Jan","Feb",VLOOKUP((VLOOKUP(I3,wa!$G$65:$H$77,2,FALSE)+1),wa!$F$65:$G$77,2,FALSE))</f>
        <v>Dec</v>
      </c>
      <c r="K3" s="49" t="str">
        <f>IF(J3="Jan","Feb",VLOOKUP((VLOOKUP(J3,wa!$G$65:$H$77,2,FALSE)+1),wa!$F$65:$G$77,2,FALSE))</f>
        <v>Jan</v>
      </c>
      <c r="L3" s="49" t="str">
        <f>IF(K3="Jan","Feb",VLOOKUP((VLOOKUP(K3,wa!$G$65:$H$77,2,FALSE)+1),wa!$F$65:$G$77,2,FALSE))</f>
        <v>Feb</v>
      </c>
      <c r="M3" s="49" t="str">
        <f>IF(L3="Jan","Feb",VLOOKUP((VLOOKUP(L3,wa!$G$65:$H$77,2,FALSE)+1),wa!$F$65:$G$77,2,FALSE))</f>
        <v>Mar</v>
      </c>
      <c r="N3" s="49" t="str">
        <f>IF(M3="Jan","Feb",VLOOKUP((VLOOKUP(M3,wa!$G$65:$H$77,2,FALSE)+1),wa!$F$65:$G$77,2,FALSE))</f>
        <v>Apr</v>
      </c>
      <c r="O3" s="49" t="str">
        <f>IF(N3="Jan","Feb",VLOOKUP((VLOOKUP(N3,wa!$G$65:$H$77,2,FALSE)+1),wa!$F$65:$G$77,2,FALSE))</f>
        <v>May</v>
      </c>
      <c r="P3" s="49" t="str">
        <f>IF(O3="Jan","Feb",VLOOKUP((VLOOKUP(O3,wa!$G$65:$H$77,2,FALSE)+1),wa!$F$65:$G$77,2,FALSE))</f>
        <v>Jun</v>
      </c>
      <c r="Q3" s="49" t="s">
        <v>41</v>
      </c>
    </row>
    <row r="4" spans="1:21" ht="14.55" customHeight="1" x14ac:dyDescent="0.3">
      <c r="A4" s="36"/>
      <c r="B4" s="231"/>
      <c r="C4" s="231"/>
      <c r="D4" s="159" t="s">
        <v>30</v>
      </c>
      <c r="E4" s="233"/>
      <c r="F4" s="233"/>
      <c r="G4" s="233"/>
      <c r="H4" s="233"/>
      <c r="I4" s="233"/>
      <c r="J4" s="233"/>
      <c r="K4" s="233"/>
      <c r="L4" s="233"/>
      <c r="M4" s="233"/>
      <c r="N4" s="233"/>
      <c r="O4" s="233"/>
      <c r="P4" s="233"/>
      <c r="Q4" s="49">
        <f>SUM(E4:P4)</f>
        <v>0</v>
      </c>
    </row>
    <row r="5" spans="1:21" ht="14.55" customHeight="1" x14ac:dyDescent="0.3">
      <c r="A5" s="180" t="str">
        <f>"       "&amp;CHOOSE(wa!N49,wa!$H$47,wa!$H$48,wa!$H$49,wa!$H$50,wa!$H$51)&amp;IF(wa!N49=1,""," feature")</f>
        <v xml:space="preserve">       &lt;&lt;Select&gt;&gt;</v>
      </c>
      <c r="B5" s="159" t="str">
        <f>+IF(B4&lt;&gt;"",B4,"")</f>
        <v/>
      </c>
      <c r="C5" s="159" t="str">
        <f>+IF(C4&lt;&gt;"",C4,"")</f>
        <v/>
      </c>
      <c r="D5" s="159" t="s">
        <v>318</v>
      </c>
      <c r="E5" s="234"/>
      <c r="F5" s="234"/>
      <c r="G5" s="234"/>
      <c r="H5" s="234"/>
      <c r="I5" s="234"/>
      <c r="J5" s="234"/>
      <c r="K5" s="234"/>
      <c r="L5" s="234"/>
      <c r="M5" s="234"/>
      <c r="N5" s="234"/>
      <c r="O5" s="234"/>
      <c r="P5" s="234"/>
      <c r="Q5" s="49">
        <f t="shared" ref="Q5:Q53" si="0">SUM(E5:P5)</f>
        <v>0</v>
      </c>
    </row>
    <row r="6" spans="1:21" ht="14.55" customHeight="1" x14ac:dyDescent="0.3">
      <c r="A6" s="36"/>
      <c r="B6" s="231"/>
      <c r="C6" s="231"/>
      <c r="D6" s="159" t="s">
        <v>30</v>
      </c>
      <c r="E6" s="233"/>
      <c r="F6" s="233"/>
      <c r="G6" s="233"/>
      <c r="H6" s="233"/>
      <c r="I6" s="233"/>
      <c r="J6" s="233"/>
      <c r="K6" s="233"/>
      <c r="L6" s="233"/>
      <c r="M6" s="233"/>
      <c r="N6" s="233"/>
      <c r="O6" s="233"/>
      <c r="P6" s="233"/>
      <c r="Q6" s="49">
        <f t="shared" si="0"/>
        <v>0</v>
      </c>
    </row>
    <row r="7" spans="1:21" ht="14.55" customHeight="1" x14ac:dyDescent="0.3">
      <c r="A7" s="180" t="str">
        <f>"       "&amp;CHOOSE(wa!N51,wa!$H$47,wa!$H$48,wa!$H$49,wa!$H$50,wa!$H$51)&amp;IF(wa!N51=1,""," feature")</f>
        <v xml:space="preserve">       &lt;&lt;Select&gt;&gt;</v>
      </c>
      <c r="B7" s="159" t="str">
        <f>+IF(B6&lt;&gt;"",B6,"")</f>
        <v/>
      </c>
      <c r="C7" s="159" t="str">
        <f>+IF(C6&lt;&gt;"",C6,"")</f>
        <v/>
      </c>
      <c r="D7" s="159" t="s">
        <v>318</v>
      </c>
      <c r="E7" s="234"/>
      <c r="F7" s="234"/>
      <c r="G7" s="234"/>
      <c r="H7" s="234"/>
      <c r="I7" s="234"/>
      <c r="J7" s="234"/>
      <c r="K7" s="234"/>
      <c r="L7" s="234"/>
      <c r="M7" s="234"/>
      <c r="N7" s="234"/>
      <c r="O7" s="234"/>
      <c r="P7" s="234"/>
      <c r="Q7" s="49">
        <f t="shared" si="0"/>
        <v>0</v>
      </c>
      <c r="T7" s="312"/>
      <c r="U7" s="312"/>
    </row>
    <row r="8" spans="1:21" ht="14.55" customHeight="1" x14ac:dyDescent="0.3">
      <c r="A8" s="36"/>
      <c r="B8" s="231"/>
      <c r="C8" s="231"/>
      <c r="D8" s="159" t="s">
        <v>30</v>
      </c>
      <c r="E8" s="233"/>
      <c r="F8" s="233"/>
      <c r="G8" s="233"/>
      <c r="H8" s="233"/>
      <c r="I8" s="233"/>
      <c r="J8" s="233"/>
      <c r="K8" s="233"/>
      <c r="L8" s="233"/>
      <c r="M8" s="233"/>
      <c r="N8" s="233"/>
      <c r="O8" s="233"/>
      <c r="P8" s="233"/>
      <c r="Q8" s="49">
        <f t="shared" si="0"/>
        <v>0</v>
      </c>
      <c r="T8" s="312"/>
      <c r="U8" s="312"/>
    </row>
    <row r="9" spans="1:21" ht="14.55" customHeight="1" x14ac:dyDescent="0.3">
      <c r="A9" s="180" t="str">
        <f>"       "&amp;CHOOSE(wa!N53,wa!$H$47,wa!$H$48,wa!$H$49,wa!$H$50,wa!$H$51)&amp;IF(wa!N53=1,""," feature")</f>
        <v xml:space="preserve">       &lt;&lt;Select&gt;&gt;</v>
      </c>
      <c r="B9" s="159" t="str">
        <f>+IF(B8&lt;&gt;"",B8,"")</f>
        <v/>
      </c>
      <c r="C9" s="159" t="str">
        <f>+IF(C8&lt;&gt;"",C8,"")</f>
        <v/>
      </c>
      <c r="D9" s="159" t="s">
        <v>318</v>
      </c>
      <c r="E9" s="234"/>
      <c r="F9" s="234"/>
      <c r="G9" s="234"/>
      <c r="H9" s="234"/>
      <c r="I9" s="234"/>
      <c r="J9" s="234"/>
      <c r="K9" s="234"/>
      <c r="L9" s="234"/>
      <c r="M9" s="234"/>
      <c r="N9" s="234"/>
      <c r="O9" s="234"/>
      <c r="P9" s="234"/>
      <c r="Q9" s="49">
        <f t="shared" si="0"/>
        <v>0</v>
      </c>
      <c r="T9" s="312"/>
      <c r="U9" s="312"/>
    </row>
    <row r="10" spans="1:21" ht="14.55" customHeight="1" x14ac:dyDescent="0.3">
      <c r="A10" s="36"/>
      <c r="B10" s="231"/>
      <c r="C10" s="231"/>
      <c r="D10" s="159" t="s">
        <v>30</v>
      </c>
      <c r="E10" s="233"/>
      <c r="F10" s="233"/>
      <c r="G10" s="233"/>
      <c r="H10" s="233"/>
      <c r="I10" s="233"/>
      <c r="J10" s="233"/>
      <c r="K10" s="233"/>
      <c r="L10" s="233"/>
      <c r="M10" s="233"/>
      <c r="N10" s="233"/>
      <c r="O10" s="233"/>
      <c r="P10" s="233"/>
      <c r="Q10" s="49">
        <f t="shared" si="0"/>
        <v>0</v>
      </c>
      <c r="T10" s="312"/>
      <c r="U10" s="312"/>
    </row>
    <row r="11" spans="1:21" ht="14.55" customHeight="1" x14ac:dyDescent="0.3">
      <c r="A11" s="180" t="str">
        <f>"       "&amp;CHOOSE(wa!N55,wa!$H$47,wa!$H$48,wa!$H$49,wa!$H$50,wa!$H$51)&amp;IF(wa!N55=1,""," feature")</f>
        <v xml:space="preserve">       &lt;&lt;Select&gt;&gt;</v>
      </c>
      <c r="B11" s="159" t="str">
        <f>+IF(B10&lt;&gt;"",B10,"")</f>
        <v/>
      </c>
      <c r="C11" s="159" t="str">
        <f>+IF(C10&lt;&gt;"",C10,"")</f>
        <v/>
      </c>
      <c r="D11" s="159" t="s">
        <v>318</v>
      </c>
      <c r="E11" s="234"/>
      <c r="F11" s="234"/>
      <c r="G11" s="234"/>
      <c r="H11" s="234"/>
      <c r="I11" s="234"/>
      <c r="J11" s="234"/>
      <c r="K11" s="234"/>
      <c r="L11" s="234"/>
      <c r="M11" s="234"/>
      <c r="N11" s="234"/>
      <c r="O11" s="234"/>
      <c r="P11" s="234"/>
      <c r="Q11" s="49">
        <f t="shared" si="0"/>
        <v>0</v>
      </c>
      <c r="T11" s="367" t="s">
        <v>435</v>
      </c>
      <c r="U11" s="367"/>
    </row>
    <row r="12" spans="1:21" ht="14.55" customHeight="1" x14ac:dyDescent="0.3">
      <c r="A12" s="36"/>
      <c r="B12" s="232"/>
      <c r="C12" s="231"/>
      <c r="D12" s="159" t="s">
        <v>30</v>
      </c>
      <c r="E12" s="233"/>
      <c r="F12" s="233"/>
      <c r="G12" s="233"/>
      <c r="H12" s="233"/>
      <c r="I12" s="233"/>
      <c r="J12" s="233"/>
      <c r="K12" s="233"/>
      <c r="L12" s="233"/>
      <c r="M12" s="233"/>
      <c r="N12" s="233"/>
      <c r="O12" s="233"/>
      <c r="P12" s="233"/>
      <c r="Q12" s="49">
        <f t="shared" si="0"/>
        <v>0</v>
      </c>
      <c r="T12" s="367"/>
      <c r="U12" s="367"/>
    </row>
    <row r="13" spans="1:21" ht="14.55" customHeight="1" x14ac:dyDescent="0.3">
      <c r="A13" s="180" t="str">
        <f>"       "&amp;CHOOSE(wa!N57,wa!$H$47,wa!$H$48,wa!$H$49,wa!$H$50,wa!$H$51)&amp;IF(wa!N57=1,""," feature")</f>
        <v xml:space="preserve">       &lt;&lt;Select&gt;&gt;</v>
      </c>
      <c r="B13" s="159" t="str">
        <f>+IF(B12&lt;&gt;"",B12,"")</f>
        <v/>
      </c>
      <c r="C13" s="159" t="str">
        <f>+IF(C12&lt;&gt;"",C12,"")</f>
        <v/>
      </c>
      <c r="D13" s="159" t="s">
        <v>318</v>
      </c>
      <c r="E13" s="234"/>
      <c r="F13" s="234"/>
      <c r="G13" s="234"/>
      <c r="H13" s="234"/>
      <c r="I13" s="234"/>
      <c r="J13" s="234"/>
      <c r="K13" s="234"/>
      <c r="L13" s="234"/>
      <c r="M13" s="234"/>
      <c r="N13" s="234"/>
      <c r="O13" s="234"/>
      <c r="P13" s="234"/>
      <c r="Q13" s="49">
        <f t="shared" si="0"/>
        <v>0</v>
      </c>
      <c r="T13" s="367"/>
      <c r="U13" s="367"/>
    </row>
    <row r="14" spans="1:21" ht="14.55" customHeight="1" x14ac:dyDescent="0.3">
      <c r="A14" s="36"/>
      <c r="B14" s="232"/>
      <c r="C14" s="231"/>
      <c r="D14" s="159" t="s">
        <v>30</v>
      </c>
      <c r="E14" s="233"/>
      <c r="F14" s="233"/>
      <c r="G14" s="233"/>
      <c r="H14" s="233"/>
      <c r="I14" s="233"/>
      <c r="J14" s="233"/>
      <c r="K14" s="233"/>
      <c r="L14" s="233"/>
      <c r="M14" s="233"/>
      <c r="N14" s="233"/>
      <c r="O14" s="233"/>
      <c r="P14" s="233"/>
      <c r="Q14" s="49">
        <f t="shared" si="0"/>
        <v>0</v>
      </c>
      <c r="T14" s="367"/>
      <c r="U14" s="367"/>
    </row>
    <row r="15" spans="1:21" ht="14.55" customHeight="1" x14ac:dyDescent="0.3">
      <c r="A15" s="180" t="str">
        <f>"       "&amp;CHOOSE(wa!N59,wa!$H$47,wa!$H$48,wa!$H$49,wa!$H$50,wa!$H$51)&amp;IF(wa!N59=1,""," feature")</f>
        <v xml:space="preserve">       &lt;&lt;Select&gt;&gt;</v>
      </c>
      <c r="B15" s="159" t="str">
        <f>+IF(B14&lt;&gt;"",B14,"")</f>
        <v/>
      </c>
      <c r="C15" s="159" t="str">
        <f>+IF(C14&lt;&gt;"",C14,"")</f>
        <v/>
      </c>
      <c r="D15" s="159" t="s">
        <v>318</v>
      </c>
      <c r="E15" s="234"/>
      <c r="F15" s="234"/>
      <c r="G15" s="234"/>
      <c r="H15" s="234"/>
      <c r="I15" s="234"/>
      <c r="J15" s="234"/>
      <c r="K15" s="234"/>
      <c r="L15" s="234"/>
      <c r="M15" s="234"/>
      <c r="N15" s="234"/>
      <c r="O15" s="234"/>
      <c r="P15" s="234"/>
      <c r="Q15" s="49">
        <f t="shared" si="0"/>
        <v>0</v>
      </c>
    </row>
    <row r="16" spans="1:21" ht="14.55" customHeight="1" x14ac:dyDescent="0.3">
      <c r="A16" s="36"/>
      <c r="B16" s="232"/>
      <c r="C16" s="231"/>
      <c r="D16" s="159" t="s">
        <v>30</v>
      </c>
      <c r="E16" s="233"/>
      <c r="F16" s="233"/>
      <c r="G16" s="233"/>
      <c r="H16" s="233"/>
      <c r="I16" s="233"/>
      <c r="J16" s="233"/>
      <c r="K16" s="233"/>
      <c r="L16" s="233"/>
      <c r="M16" s="233"/>
      <c r="N16" s="233"/>
      <c r="O16" s="233"/>
      <c r="P16" s="233"/>
      <c r="Q16" s="49">
        <f t="shared" si="0"/>
        <v>0</v>
      </c>
    </row>
    <row r="17" spans="1:17" ht="14.55" customHeight="1" x14ac:dyDescent="0.3">
      <c r="A17" s="180" t="str">
        <f>"       "&amp;CHOOSE(wa!N61,wa!$H$47,wa!$H$48,wa!$H$49,wa!$H$50,wa!$H$51)&amp;IF(wa!N61=1,""," feature")</f>
        <v xml:space="preserve">       &lt;&lt;Select&gt;&gt;</v>
      </c>
      <c r="B17" s="159" t="str">
        <f>+IF(B16&lt;&gt;"",B16,"")</f>
        <v/>
      </c>
      <c r="C17" s="159" t="str">
        <f>+IF(C16&lt;&gt;"",C16,"")</f>
        <v/>
      </c>
      <c r="D17" s="159" t="s">
        <v>318</v>
      </c>
      <c r="E17" s="234"/>
      <c r="F17" s="234"/>
      <c r="G17" s="234"/>
      <c r="H17" s="234"/>
      <c r="I17" s="234"/>
      <c r="J17" s="234"/>
      <c r="K17" s="234"/>
      <c r="L17" s="234"/>
      <c r="M17" s="234"/>
      <c r="N17" s="234"/>
      <c r="O17" s="234"/>
      <c r="P17" s="234"/>
      <c r="Q17" s="49">
        <f t="shared" si="0"/>
        <v>0</v>
      </c>
    </row>
    <row r="18" spans="1:17" ht="14.55" customHeight="1" x14ac:dyDescent="0.3">
      <c r="A18" s="36"/>
      <c r="B18" s="232"/>
      <c r="C18" s="231"/>
      <c r="D18" s="159" t="s">
        <v>30</v>
      </c>
      <c r="E18" s="233"/>
      <c r="F18" s="233"/>
      <c r="G18" s="233"/>
      <c r="H18" s="233"/>
      <c r="I18" s="233"/>
      <c r="J18" s="233"/>
      <c r="K18" s="233"/>
      <c r="L18" s="233"/>
      <c r="M18" s="233"/>
      <c r="N18" s="233"/>
      <c r="O18" s="233"/>
      <c r="P18" s="233"/>
      <c r="Q18" s="49">
        <f t="shared" si="0"/>
        <v>0</v>
      </c>
    </row>
    <row r="19" spans="1:17" ht="14.55" customHeight="1" x14ac:dyDescent="0.3">
      <c r="A19" s="180" t="str">
        <f>"       "&amp;CHOOSE(wa!N63,wa!$H$47,wa!$H$48,wa!$H$49,wa!$H$50,wa!$H$51)&amp;IF(wa!N63=1,""," feature")</f>
        <v xml:space="preserve">       &lt;&lt;Select&gt;&gt;</v>
      </c>
      <c r="B19" s="159" t="str">
        <f>+IF(B18&lt;&gt;"",B18,"")</f>
        <v/>
      </c>
      <c r="C19" s="159" t="str">
        <f>+IF(C18&lt;&gt;"",C18,"")</f>
        <v/>
      </c>
      <c r="D19" s="159" t="s">
        <v>318</v>
      </c>
      <c r="E19" s="234"/>
      <c r="F19" s="234"/>
      <c r="G19" s="234"/>
      <c r="H19" s="234"/>
      <c r="I19" s="234"/>
      <c r="J19" s="234"/>
      <c r="K19" s="234"/>
      <c r="L19" s="234"/>
      <c r="M19" s="234"/>
      <c r="N19" s="234"/>
      <c r="O19" s="234"/>
      <c r="P19" s="234"/>
      <c r="Q19" s="49">
        <f t="shared" si="0"/>
        <v>0</v>
      </c>
    </row>
    <row r="20" spans="1:17" ht="14.55" customHeight="1" x14ac:dyDescent="0.3">
      <c r="A20" s="36"/>
      <c r="B20" s="232"/>
      <c r="C20" s="231"/>
      <c r="D20" s="159" t="s">
        <v>30</v>
      </c>
      <c r="E20" s="233"/>
      <c r="F20" s="233"/>
      <c r="G20" s="233"/>
      <c r="H20" s="233"/>
      <c r="I20" s="233"/>
      <c r="J20" s="233"/>
      <c r="K20" s="233"/>
      <c r="L20" s="233"/>
      <c r="M20" s="233"/>
      <c r="N20" s="233"/>
      <c r="O20" s="233"/>
      <c r="P20" s="233"/>
      <c r="Q20" s="49">
        <f t="shared" si="0"/>
        <v>0</v>
      </c>
    </row>
    <row r="21" spans="1:17" ht="14.55" customHeight="1" x14ac:dyDescent="0.3">
      <c r="A21" s="180" t="str">
        <f>"       "&amp;CHOOSE(wa!N65,wa!$H$47,wa!$H$48,wa!$H$49,wa!$H$50,wa!$H$51)&amp;IF(wa!N65=1,""," feature")</f>
        <v xml:space="preserve">       &lt;&lt;Select&gt;&gt;</v>
      </c>
      <c r="B21" s="159" t="str">
        <f>+IF(B20&lt;&gt;"",B20,"")</f>
        <v/>
      </c>
      <c r="C21" s="159" t="str">
        <f>+IF(C20&lt;&gt;"",C20,"")</f>
        <v/>
      </c>
      <c r="D21" s="159" t="s">
        <v>318</v>
      </c>
      <c r="E21" s="234"/>
      <c r="F21" s="234"/>
      <c r="G21" s="234"/>
      <c r="H21" s="234"/>
      <c r="I21" s="234"/>
      <c r="J21" s="234"/>
      <c r="K21" s="234"/>
      <c r="L21" s="234"/>
      <c r="M21" s="234"/>
      <c r="N21" s="234"/>
      <c r="O21" s="234"/>
      <c r="P21" s="234"/>
      <c r="Q21" s="49">
        <f t="shared" si="0"/>
        <v>0</v>
      </c>
    </row>
    <row r="22" spans="1:17" x14ac:dyDescent="0.3">
      <c r="A22" s="36"/>
      <c r="B22" s="232"/>
      <c r="C22" s="231"/>
      <c r="D22" s="159" t="s">
        <v>30</v>
      </c>
      <c r="E22" s="233"/>
      <c r="F22" s="233"/>
      <c r="G22" s="233"/>
      <c r="H22" s="233"/>
      <c r="I22" s="233"/>
      <c r="J22" s="233"/>
      <c r="K22" s="233"/>
      <c r="L22" s="233"/>
      <c r="M22" s="233"/>
      <c r="N22" s="233"/>
      <c r="O22" s="233"/>
      <c r="P22" s="233"/>
      <c r="Q22" s="49">
        <f t="shared" si="0"/>
        <v>0</v>
      </c>
    </row>
    <row r="23" spans="1:17" x14ac:dyDescent="0.3">
      <c r="A23" s="180" t="str">
        <f>"       "&amp;CHOOSE(wa!N67,wa!$H$47,wa!$H$48,wa!$H$49,wa!$H$50,wa!$H$51)&amp;IF(wa!N67=1,""," feature")</f>
        <v xml:space="preserve">       &lt;&lt;Select&gt;&gt;</v>
      </c>
      <c r="B23" s="159" t="str">
        <f>+IF(B22&lt;&gt;"",B22,"")</f>
        <v/>
      </c>
      <c r="C23" s="159" t="str">
        <f>+IF(C22&lt;&gt;"",C22,"")</f>
        <v/>
      </c>
      <c r="D23" s="159" t="s">
        <v>318</v>
      </c>
      <c r="E23" s="234"/>
      <c r="F23" s="234"/>
      <c r="G23" s="234"/>
      <c r="H23" s="234"/>
      <c r="I23" s="234"/>
      <c r="J23" s="234"/>
      <c r="K23" s="234"/>
      <c r="L23" s="234"/>
      <c r="M23" s="234"/>
      <c r="N23" s="234"/>
      <c r="O23" s="234"/>
      <c r="P23" s="234"/>
      <c r="Q23" s="49">
        <f t="shared" si="0"/>
        <v>0</v>
      </c>
    </row>
    <row r="24" spans="1:17" x14ac:dyDescent="0.3">
      <c r="A24" s="36"/>
      <c r="B24" s="232"/>
      <c r="C24" s="231"/>
      <c r="D24" s="159" t="s">
        <v>30</v>
      </c>
      <c r="E24" s="233"/>
      <c r="F24" s="233"/>
      <c r="G24" s="233"/>
      <c r="H24" s="233"/>
      <c r="I24" s="233"/>
      <c r="J24" s="233"/>
      <c r="K24" s="233"/>
      <c r="L24" s="233"/>
      <c r="M24" s="233"/>
      <c r="N24" s="233"/>
      <c r="O24" s="233"/>
      <c r="P24" s="233"/>
      <c r="Q24" s="49">
        <f t="shared" si="0"/>
        <v>0</v>
      </c>
    </row>
    <row r="25" spans="1:17" x14ac:dyDescent="0.3">
      <c r="A25" s="180" t="str">
        <f>"       "&amp;CHOOSE(wa!N69,wa!$H$47,wa!$H$48,wa!$H$49,wa!$H$50,wa!$H$51)&amp;IF(wa!N69=1,""," feature")</f>
        <v xml:space="preserve">       &lt;&lt;Select&gt;&gt;</v>
      </c>
      <c r="B25" s="159" t="str">
        <f>+IF(B24&lt;&gt;"",B24,"")</f>
        <v/>
      </c>
      <c r="C25" s="159" t="str">
        <f>+IF(C24&lt;&gt;"",C24,"")</f>
        <v/>
      </c>
      <c r="D25" s="159" t="s">
        <v>318</v>
      </c>
      <c r="E25" s="234"/>
      <c r="F25" s="234"/>
      <c r="G25" s="234"/>
      <c r="H25" s="234"/>
      <c r="I25" s="234"/>
      <c r="J25" s="234"/>
      <c r="K25" s="234"/>
      <c r="L25" s="234"/>
      <c r="M25" s="234"/>
      <c r="N25" s="234"/>
      <c r="O25" s="234"/>
      <c r="P25" s="234"/>
      <c r="Q25" s="49">
        <f t="shared" si="0"/>
        <v>0</v>
      </c>
    </row>
    <row r="26" spans="1:17" x14ac:dyDescent="0.3">
      <c r="A26" s="36"/>
      <c r="B26" s="232"/>
      <c r="C26" s="231"/>
      <c r="D26" s="159" t="s">
        <v>30</v>
      </c>
      <c r="E26" s="233"/>
      <c r="F26" s="233"/>
      <c r="G26" s="233"/>
      <c r="H26" s="233"/>
      <c r="I26" s="233"/>
      <c r="J26" s="233"/>
      <c r="K26" s="233"/>
      <c r="L26" s="233"/>
      <c r="M26" s="233"/>
      <c r="N26" s="233"/>
      <c r="O26" s="233"/>
      <c r="P26" s="233"/>
      <c r="Q26" s="49">
        <f t="shared" si="0"/>
        <v>0</v>
      </c>
    </row>
    <row r="27" spans="1:17" x14ac:dyDescent="0.3">
      <c r="A27" s="180" t="str">
        <f>"       "&amp;CHOOSE(wa!N71,wa!$H$47,wa!$H$48,wa!$H$49,wa!$H$50,wa!$H$51)&amp;IF(wa!N71=1,""," feature")</f>
        <v xml:space="preserve">       &lt;&lt;Select&gt;&gt;</v>
      </c>
      <c r="B27" s="159"/>
      <c r="C27" s="159"/>
      <c r="D27" s="159" t="s">
        <v>318</v>
      </c>
      <c r="E27" s="234"/>
      <c r="F27" s="234"/>
      <c r="G27" s="234"/>
      <c r="H27" s="234"/>
      <c r="I27" s="234"/>
      <c r="J27" s="234"/>
      <c r="K27" s="234"/>
      <c r="L27" s="234"/>
      <c r="M27" s="234"/>
      <c r="N27" s="234"/>
      <c r="O27" s="234"/>
      <c r="P27" s="234"/>
      <c r="Q27" s="49">
        <f t="shared" si="0"/>
        <v>0</v>
      </c>
    </row>
    <row r="28" spans="1:17" x14ac:dyDescent="0.3">
      <c r="A28" s="36"/>
      <c r="B28" s="232"/>
      <c r="C28" s="231"/>
      <c r="D28" s="159" t="s">
        <v>30</v>
      </c>
      <c r="E28" s="233"/>
      <c r="F28" s="233"/>
      <c r="G28" s="233"/>
      <c r="H28" s="233"/>
      <c r="I28" s="233"/>
      <c r="J28" s="233"/>
      <c r="K28" s="233"/>
      <c r="L28" s="233"/>
      <c r="M28" s="233"/>
      <c r="N28" s="233"/>
      <c r="O28" s="233"/>
      <c r="P28" s="233"/>
      <c r="Q28" s="49">
        <f t="shared" si="0"/>
        <v>0</v>
      </c>
    </row>
    <row r="29" spans="1:17" x14ac:dyDescent="0.3">
      <c r="A29" s="180" t="str">
        <f>"       "&amp;CHOOSE(wa!N73,wa!$H$47,wa!$H$48,wa!$H$49,wa!$H$50,wa!$H$51)&amp;IF(wa!N73=1,""," feature")</f>
        <v xml:space="preserve">       &lt;&lt;Select&gt;&gt;</v>
      </c>
      <c r="B29" s="159" t="str">
        <f>+IF(B28&lt;&gt;"",B28,"")</f>
        <v/>
      </c>
      <c r="C29" s="159" t="str">
        <f>+IF(C28&lt;&gt;"",C28,"")</f>
        <v/>
      </c>
      <c r="D29" s="159" t="s">
        <v>318</v>
      </c>
      <c r="E29" s="234"/>
      <c r="F29" s="234"/>
      <c r="G29" s="234"/>
      <c r="H29" s="234"/>
      <c r="I29" s="234"/>
      <c r="J29" s="234"/>
      <c r="K29" s="234"/>
      <c r="L29" s="234"/>
      <c r="M29" s="234"/>
      <c r="N29" s="234"/>
      <c r="O29" s="234"/>
      <c r="P29" s="234"/>
      <c r="Q29" s="49">
        <f t="shared" si="0"/>
        <v>0</v>
      </c>
    </row>
    <row r="30" spans="1:17" x14ac:dyDescent="0.3">
      <c r="A30" s="36"/>
      <c r="B30" s="232"/>
      <c r="C30" s="231"/>
      <c r="D30" s="159" t="s">
        <v>30</v>
      </c>
      <c r="E30" s="233"/>
      <c r="F30" s="233"/>
      <c r="G30" s="233"/>
      <c r="H30" s="233"/>
      <c r="I30" s="233"/>
      <c r="J30" s="233"/>
      <c r="K30" s="233"/>
      <c r="L30" s="233"/>
      <c r="M30" s="233"/>
      <c r="N30" s="233"/>
      <c r="O30" s="233"/>
      <c r="P30" s="233"/>
      <c r="Q30" s="49">
        <f t="shared" si="0"/>
        <v>0</v>
      </c>
    </row>
    <row r="31" spans="1:17" x14ac:dyDescent="0.3">
      <c r="A31" s="180" t="str">
        <f>"       "&amp;CHOOSE(wa!N75,wa!$H$47,wa!$H$48,wa!$H$49,wa!$H$50,wa!$H$51)&amp;IF(wa!N75=1,""," feature")</f>
        <v xml:space="preserve">       &lt;&lt;Select&gt;&gt;</v>
      </c>
      <c r="B31" s="159" t="str">
        <f>+IF(B30&lt;&gt;"",B30,"")</f>
        <v/>
      </c>
      <c r="C31" s="159" t="str">
        <f>+IF(C30&lt;&gt;"",C30,"")</f>
        <v/>
      </c>
      <c r="D31" s="159" t="s">
        <v>318</v>
      </c>
      <c r="E31" s="234"/>
      <c r="F31" s="234"/>
      <c r="G31" s="234"/>
      <c r="H31" s="234"/>
      <c r="I31" s="234"/>
      <c r="J31" s="234"/>
      <c r="K31" s="234"/>
      <c r="L31" s="234"/>
      <c r="M31" s="234"/>
      <c r="N31" s="234"/>
      <c r="O31" s="234"/>
      <c r="P31" s="234"/>
      <c r="Q31" s="49">
        <f t="shared" si="0"/>
        <v>0</v>
      </c>
    </row>
    <row r="32" spans="1:17" x14ac:dyDescent="0.3">
      <c r="A32" s="36"/>
      <c r="B32" s="232"/>
      <c r="C32" s="231"/>
      <c r="D32" s="159" t="s">
        <v>30</v>
      </c>
      <c r="E32" s="233"/>
      <c r="F32" s="233"/>
      <c r="G32" s="233"/>
      <c r="H32" s="233"/>
      <c r="I32" s="233"/>
      <c r="J32" s="233"/>
      <c r="K32" s="233"/>
      <c r="L32" s="233"/>
      <c r="M32" s="233"/>
      <c r="N32" s="233"/>
      <c r="O32" s="233"/>
      <c r="P32" s="233"/>
      <c r="Q32" s="49">
        <f t="shared" si="0"/>
        <v>0</v>
      </c>
    </row>
    <row r="33" spans="1:17" x14ac:dyDescent="0.3">
      <c r="A33" s="180" t="str">
        <f>"       "&amp;CHOOSE(wa!N77,wa!$H$47,wa!$H$48,wa!$H$49,wa!$H$50,wa!$H$51)&amp;IF(wa!N77=1,""," feature")</f>
        <v xml:space="preserve">       &lt;&lt;Select&gt;&gt;</v>
      </c>
      <c r="B33" s="159" t="str">
        <f>+IF(B32&lt;&gt;"",B32,"")</f>
        <v/>
      </c>
      <c r="C33" s="159" t="str">
        <f>+IF(C32&lt;&gt;"",C32,"")</f>
        <v/>
      </c>
      <c r="D33" s="159" t="s">
        <v>318</v>
      </c>
      <c r="E33" s="234"/>
      <c r="F33" s="234"/>
      <c r="G33" s="234"/>
      <c r="H33" s="234"/>
      <c r="I33" s="234"/>
      <c r="J33" s="234"/>
      <c r="K33" s="234"/>
      <c r="L33" s="234"/>
      <c r="M33" s="234"/>
      <c r="N33" s="234"/>
      <c r="O33" s="234"/>
      <c r="P33" s="234"/>
      <c r="Q33" s="49">
        <f t="shared" si="0"/>
        <v>0</v>
      </c>
    </row>
    <row r="34" spans="1:17" x14ac:dyDescent="0.3">
      <c r="A34" s="36"/>
      <c r="B34" s="232"/>
      <c r="C34" s="231"/>
      <c r="D34" s="159" t="s">
        <v>30</v>
      </c>
      <c r="E34" s="233"/>
      <c r="F34" s="233"/>
      <c r="G34" s="233"/>
      <c r="H34" s="233"/>
      <c r="I34" s="233"/>
      <c r="J34" s="233"/>
      <c r="K34" s="233"/>
      <c r="L34" s="233"/>
      <c r="M34" s="233"/>
      <c r="N34" s="233"/>
      <c r="O34" s="233"/>
      <c r="P34" s="233"/>
      <c r="Q34" s="49">
        <f t="shared" si="0"/>
        <v>0</v>
      </c>
    </row>
    <row r="35" spans="1:17" x14ac:dyDescent="0.3">
      <c r="A35" s="180" t="str">
        <f>"       "&amp;CHOOSE(wa!N79,wa!$H$47,wa!$H$48,wa!$H$49,wa!$H$50,wa!$H$51)&amp;IF(wa!N79=1,""," feature")</f>
        <v xml:space="preserve">       &lt;&lt;Select&gt;&gt;</v>
      </c>
      <c r="B35" s="159" t="str">
        <f>+IF(B34&lt;&gt;"",B34,"")</f>
        <v/>
      </c>
      <c r="C35" s="159" t="str">
        <f>+IF(C34&lt;&gt;"",C34,"")</f>
        <v/>
      </c>
      <c r="D35" s="159" t="s">
        <v>318</v>
      </c>
      <c r="E35" s="234"/>
      <c r="F35" s="234"/>
      <c r="G35" s="234"/>
      <c r="H35" s="234"/>
      <c r="I35" s="234"/>
      <c r="J35" s="234"/>
      <c r="K35" s="234"/>
      <c r="L35" s="234"/>
      <c r="M35" s="234"/>
      <c r="N35" s="234"/>
      <c r="O35" s="234"/>
      <c r="P35" s="234"/>
      <c r="Q35" s="49">
        <f t="shared" si="0"/>
        <v>0</v>
      </c>
    </row>
    <row r="36" spans="1:17" x14ac:dyDescent="0.3">
      <c r="A36" s="36"/>
      <c r="B36" s="232"/>
      <c r="C36" s="231"/>
      <c r="D36" s="159" t="s">
        <v>30</v>
      </c>
      <c r="E36" s="233"/>
      <c r="F36" s="233"/>
      <c r="G36" s="233"/>
      <c r="H36" s="233"/>
      <c r="I36" s="233"/>
      <c r="J36" s="233"/>
      <c r="K36" s="233"/>
      <c r="L36" s="233"/>
      <c r="M36" s="233"/>
      <c r="N36" s="233"/>
      <c r="O36" s="233"/>
      <c r="P36" s="233"/>
      <c r="Q36" s="49">
        <f t="shared" si="0"/>
        <v>0</v>
      </c>
    </row>
    <row r="37" spans="1:17" x14ac:dyDescent="0.3">
      <c r="A37" s="180" t="str">
        <f>"       "&amp;CHOOSE(wa!N81,wa!$H$47,wa!$H$48,wa!$H$49,wa!$H$50,wa!$H$51)&amp;IF(wa!N81=1,""," feature")</f>
        <v xml:space="preserve">       &lt;&lt;Select&gt;&gt;</v>
      </c>
      <c r="B37" s="159" t="str">
        <f>+IF(B36&lt;&gt;"",B36,"")</f>
        <v/>
      </c>
      <c r="C37" s="159" t="str">
        <f>+IF(C36&lt;&gt;"",C36,"")</f>
        <v/>
      </c>
      <c r="D37" s="159" t="s">
        <v>318</v>
      </c>
      <c r="E37" s="234"/>
      <c r="F37" s="234"/>
      <c r="G37" s="234"/>
      <c r="H37" s="234"/>
      <c r="I37" s="234"/>
      <c r="J37" s="234"/>
      <c r="K37" s="234"/>
      <c r="L37" s="234"/>
      <c r="M37" s="234"/>
      <c r="N37" s="234"/>
      <c r="O37" s="234"/>
      <c r="P37" s="234"/>
      <c r="Q37" s="49">
        <f t="shared" si="0"/>
        <v>0</v>
      </c>
    </row>
    <row r="38" spans="1:17" x14ac:dyDescent="0.3">
      <c r="A38" s="36"/>
      <c r="B38" s="232"/>
      <c r="C38" s="231"/>
      <c r="D38" s="159" t="s">
        <v>30</v>
      </c>
      <c r="E38" s="233"/>
      <c r="F38" s="233"/>
      <c r="G38" s="233"/>
      <c r="H38" s="233"/>
      <c r="I38" s="233"/>
      <c r="J38" s="233"/>
      <c r="K38" s="233"/>
      <c r="L38" s="233"/>
      <c r="M38" s="233"/>
      <c r="N38" s="233"/>
      <c r="O38" s="233"/>
      <c r="P38" s="233"/>
      <c r="Q38" s="49">
        <f t="shared" si="0"/>
        <v>0</v>
      </c>
    </row>
    <row r="39" spans="1:17" x14ac:dyDescent="0.3">
      <c r="A39" s="180" t="str">
        <f>"       "&amp;CHOOSE(wa!N83,wa!$H$47,wa!$H$48,wa!$H$49,wa!$H$50,wa!$H$51)&amp;IF(wa!N83=1,""," feature")</f>
        <v xml:space="preserve">       &lt;&lt;Select&gt;&gt;</v>
      </c>
      <c r="B39" s="159" t="str">
        <f>+IF(B38&lt;&gt;"",B38,"")</f>
        <v/>
      </c>
      <c r="C39" s="159" t="str">
        <f>+IF(C38&lt;&gt;"",C38,"")</f>
        <v/>
      </c>
      <c r="D39" s="159" t="s">
        <v>318</v>
      </c>
      <c r="E39" s="234"/>
      <c r="F39" s="234"/>
      <c r="G39" s="234"/>
      <c r="H39" s="234"/>
      <c r="I39" s="234"/>
      <c r="J39" s="234"/>
      <c r="K39" s="234"/>
      <c r="L39" s="234"/>
      <c r="M39" s="234"/>
      <c r="N39" s="234"/>
      <c r="O39" s="234"/>
      <c r="P39" s="234"/>
      <c r="Q39" s="49">
        <f t="shared" si="0"/>
        <v>0</v>
      </c>
    </row>
    <row r="40" spans="1:17" x14ac:dyDescent="0.3">
      <c r="A40" s="36"/>
      <c r="B40" s="232"/>
      <c r="C40" s="231"/>
      <c r="D40" s="159" t="s">
        <v>30</v>
      </c>
      <c r="E40" s="233"/>
      <c r="F40" s="233"/>
      <c r="G40" s="233"/>
      <c r="H40" s="233"/>
      <c r="I40" s="233"/>
      <c r="J40" s="233"/>
      <c r="K40" s="233"/>
      <c r="L40" s="233"/>
      <c r="M40" s="233"/>
      <c r="N40" s="233"/>
      <c r="O40" s="233"/>
      <c r="P40" s="233"/>
      <c r="Q40" s="49">
        <f t="shared" si="0"/>
        <v>0</v>
      </c>
    </row>
    <row r="41" spans="1:17" x14ac:dyDescent="0.3">
      <c r="A41" s="180" t="str">
        <f>"       "&amp;CHOOSE(wa!N85,wa!$H$47,wa!$H$48,wa!$H$49,wa!$H$50,wa!$H$51)&amp;IF(wa!N85=1,""," feature")</f>
        <v xml:space="preserve">       &lt;&lt;Select&gt;&gt;</v>
      </c>
      <c r="B41" s="159" t="str">
        <f>+IF(B40&lt;&gt;"",B40,"")</f>
        <v/>
      </c>
      <c r="C41" s="159" t="str">
        <f>+IF(C40&lt;&gt;"",C40,"")</f>
        <v/>
      </c>
      <c r="D41" s="159" t="s">
        <v>318</v>
      </c>
      <c r="E41" s="234"/>
      <c r="F41" s="234"/>
      <c r="G41" s="234"/>
      <c r="H41" s="234"/>
      <c r="I41" s="234"/>
      <c r="J41" s="234"/>
      <c r="K41" s="234"/>
      <c r="L41" s="234"/>
      <c r="M41" s="234"/>
      <c r="N41" s="234"/>
      <c r="O41" s="234"/>
      <c r="P41" s="234"/>
      <c r="Q41" s="49">
        <f t="shared" si="0"/>
        <v>0</v>
      </c>
    </row>
    <row r="42" spans="1:17" x14ac:dyDescent="0.3">
      <c r="A42" s="36"/>
      <c r="B42" s="232"/>
      <c r="C42" s="231"/>
      <c r="D42" s="159" t="s">
        <v>30</v>
      </c>
      <c r="E42" s="233"/>
      <c r="F42" s="233"/>
      <c r="G42" s="233"/>
      <c r="H42" s="233"/>
      <c r="I42" s="233"/>
      <c r="J42" s="233"/>
      <c r="K42" s="233"/>
      <c r="L42" s="233"/>
      <c r="M42" s="233"/>
      <c r="N42" s="233"/>
      <c r="O42" s="233"/>
      <c r="P42" s="233"/>
      <c r="Q42" s="49">
        <f t="shared" si="0"/>
        <v>0</v>
      </c>
    </row>
    <row r="43" spans="1:17" x14ac:dyDescent="0.3">
      <c r="A43" s="180" t="str">
        <f>"       "&amp;CHOOSE(wa!N87,wa!$H$47,wa!$H$48,wa!$H$49,wa!$H$50,wa!$H$51)&amp;IF(wa!N87=1,""," feature")</f>
        <v xml:space="preserve">       &lt;&lt;Select&gt;&gt;</v>
      </c>
      <c r="B43" s="159" t="str">
        <f>+IF(B42&lt;&gt;"",B42,"")</f>
        <v/>
      </c>
      <c r="C43" s="159" t="str">
        <f>+IF(C42&lt;&gt;"",C42,"")</f>
        <v/>
      </c>
      <c r="D43" s="159" t="s">
        <v>318</v>
      </c>
      <c r="E43" s="234"/>
      <c r="F43" s="234"/>
      <c r="G43" s="234"/>
      <c r="H43" s="234"/>
      <c r="I43" s="234"/>
      <c r="J43" s="234"/>
      <c r="K43" s="234"/>
      <c r="L43" s="234"/>
      <c r="M43" s="234"/>
      <c r="N43" s="234"/>
      <c r="O43" s="234"/>
      <c r="P43" s="234"/>
      <c r="Q43" s="49">
        <f t="shared" si="0"/>
        <v>0</v>
      </c>
    </row>
    <row r="44" spans="1:17" x14ac:dyDescent="0.3">
      <c r="A44" s="36"/>
      <c r="B44" s="232"/>
      <c r="C44" s="231"/>
      <c r="D44" s="159" t="s">
        <v>30</v>
      </c>
      <c r="E44" s="233"/>
      <c r="F44" s="233"/>
      <c r="G44" s="233"/>
      <c r="H44" s="233"/>
      <c r="I44" s="233"/>
      <c r="J44" s="233"/>
      <c r="K44" s="233"/>
      <c r="L44" s="233"/>
      <c r="M44" s="233"/>
      <c r="N44" s="233"/>
      <c r="O44" s="233"/>
      <c r="P44" s="233"/>
      <c r="Q44" s="49">
        <f t="shared" si="0"/>
        <v>0</v>
      </c>
    </row>
    <row r="45" spans="1:17" x14ac:dyDescent="0.3">
      <c r="A45" s="180" t="str">
        <f>"       "&amp;CHOOSE(wa!N89,wa!$H$47,wa!$H$48,wa!$H$49,wa!$H$50,wa!$H$51)&amp;IF(wa!N89=1,""," feature")</f>
        <v xml:space="preserve">       &lt;&lt;Select&gt;&gt;</v>
      </c>
      <c r="B45" s="159" t="str">
        <f>+IF(B44&lt;&gt;"",B44,"")</f>
        <v/>
      </c>
      <c r="C45" s="159" t="str">
        <f>+IF(C44&lt;&gt;"",C44,"")</f>
        <v/>
      </c>
      <c r="D45" s="159" t="s">
        <v>318</v>
      </c>
      <c r="E45" s="234"/>
      <c r="F45" s="234"/>
      <c r="G45" s="234"/>
      <c r="H45" s="234"/>
      <c r="I45" s="234"/>
      <c r="J45" s="234"/>
      <c r="K45" s="234"/>
      <c r="L45" s="234"/>
      <c r="M45" s="234"/>
      <c r="N45" s="234"/>
      <c r="O45" s="234"/>
      <c r="P45" s="234"/>
      <c r="Q45" s="49">
        <f t="shared" si="0"/>
        <v>0</v>
      </c>
    </row>
    <row r="46" spans="1:17" x14ac:dyDescent="0.3">
      <c r="A46" s="36"/>
      <c r="B46" s="232"/>
      <c r="C46" s="231"/>
      <c r="D46" s="159" t="s">
        <v>30</v>
      </c>
      <c r="E46" s="233"/>
      <c r="F46" s="233"/>
      <c r="G46" s="233"/>
      <c r="H46" s="233"/>
      <c r="I46" s="233"/>
      <c r="J46" s="233"/>
      <c r="K46" s="233"/>
      <c r="L46" s="233"/>
      <c r="M46" s="233"/>
      <c r="N46" s="233"/>
      <c r="O46" s="233"/>
      <c r="P46" s="233"/>
      <c r="Q46" s="49">
        <f t="shared" si="0"/>
        <v>0</v>
      </c>
    </row>
    <row r="47" spans="1:17" x14ac:dyDescent="0.3">
      <c r="A47" s="180" t="str">
        <f>"       "&amp;CHOOSE(wa!N91,wa!$H$47,wa!$H$48,wa!$H$49,wa!$H$50,wa!$H$51)&amp;IF(wa!N91=1,""," feature")</f>
        <v xml:space="preserve">       &lt;&lt;Select&gt;&gt;</v>
      </c>
      <c r="B47" s="159" t="str">
        <f>+IF(B46&lt;&gt;"",B46,"")</f>
        <v/>
      </c>
      <c r="C47" s="159" t="str">
        <f>+IF(C46&lt;&gt;"",C46,"")</f>
        <v/>
      </c>
      <c r="D47" s="159" t="s">
        <v>318</v>
      </c>
      <c r="E47" s="234"/>
      <c r="F47" s="234"/>
      <c r="G47" s="234"/>
      <c r="H47" s="234"/>
      <c r="I47" s="234"/>
      <c r="J47" s="234"/>
      <c r="K47" s="234"/>
      <c r="L47" s="234"/>
      <c r="M47" s="234"/>
      <c r="N47" s="234"/>
      <c r="O47" s="234"/>
      <c r="P47" s="234"/>
      <c r="Q47" s="49">
        <f t="shared" si="0"/>
        <v>0</v>
      </c>
    </row>
    <row r="48" spans="1:17" x14ac:dyDescent="0.3">
      <c r="A48" s="36"/>
      <c r="B48" s="232"/>
      <c r="C48" s="231"/>
      <c r="D48" s="159" t="s">
        <v>30</v>
      </c>
      <c r="E48" s="233"/>
      <c r="F48" s="233"/>
      <c r="G48" s="233"/>
      <c r="H48" s="233"/>
      <c r="I48" s="233"/>
      <c r="J48" s="233"/>
      <c r="K48" s="233"/>
      <c r="L48" s="233"/>
      <c r="M48" s="233"/>
      <c r="N48" s="233"/>
      <c r="O48" s="233"/>
      <c r="P48" s="233"/>
      <c r="Q48" s="49">
        <f t="shared" si="0"/>
        <v>0</v>
      </c>
    </row>
    <row r="49" spans="1:18" x14ac:dyDescent="0.3">
      <c r="A49" s="180" t="str">
        <f>"       "&amp;CHOOSE(wa!N93,wa!$H$47,wa!$H$48,wa!$H$49,wa!$H$50,wa!$H$51)&amp;IF(wa!N93=1,""," feature")</f>
        <v xml:space="preserve">       &lt;&lt;Select&gt;&gt;</v>
      </c>
      <c r="B49" s="159" t="str">
        <f>+IF(B48&lt;&gt;"",B48,"")</f>
        <v/>
      </c>
      <c r="C49" s="159" t="str">
        <f>+IF(C48&lt;&gt;"",C48,"")</f>
        <v/>
      </c>
      <c r="D49" s="159" t="s">
        <v>318</v>
      </c>
      <c r="E49" s="234"/>
      <c r="F49" s="234"/>
      <c r="G49" s="234"/>
      <c r="H49" s="234"/>
      <c r="I49" s="234"/>
      <c r="J49" s="234"/>
      <c r="K49" s="234"/>
      <c r="L49" s="234"/>
      <c r="M49" s="234"/>
      <c r="N49" s="234"/>
      <c r="O49" s="234"/>
      <c r="P49" s="234"/>
      <c r="Q49" s="49">
        <f t="shared" si="0"/>
        <v>0</v>
      </c>
    </row>
    <row r="50" spans="1:18" x14ac:dyDescent="0.3">
      <c r="A50" s="36"/>
      <c r="B50" s="232"/>
      <c r="C50" s="231"/>
      <c r="D50" s="159" t="s">
        <v>30</v>
      </c>
      <c r="E50" s="233"/>
      <c r="F50" s="233"/>
      <c r="G50" s="233"/>
      <c r="H50" s="233"/>
      <c r="I50" s="233"/>
      <c r="J50" s="233"/>
      <c r="K50" s="233"/>
      <c r="L50" s="233"/>
      <c r="M50" s="233"/>
      <c r="N50" s="233"/>
      <c r="O50" s="233"/>
      <c r="P50" s="233"/>
      <c r="Q50" s="49">
        <f t="shared" si="0"/>
        <v>0</v>
      </c>
    </row>
    <row r="51" spans="1:18" x14ac:dyDescent="0.3">
      <c r="A51" s="180" t="str">
        <f>"       "&amp;CHOOSE(wa!N95,wa!$H$47,wa!$H$48,wa!$H$49,wa!$H$50,wa!$H$51)&amp;IF(wa!N95=1,""," feature")</f>
        <v xml:space="preserve">       &lt;&lt;Select&gt;&gt;</v>
      </c>
      <c r="B51" s="159" t="str">
        <f>+IF(B50&lt;&gt;"",B50,"")</f>
        <v/>
      </c>
      <c r="C51" s="159" t="str">
        <f>+IF(C50&lt;&gt;"",C50,"")</f>
        <v/>
      </c>
      <c r="D51" s="159" t="s">
        <v>318</v>
      </c>
      <c r="E51" s="234"/>
      <c r="F51" s="234"/>
      <c r="G51" s="234"/>
      <c r="H51" s="234"/>
      <c r="I51" s="234"/>
      <c r="J51" s="234"/>
      <c r="K51" s="234"/>
      <c r="L51" s="234"/>
      <c r="M51" s="234"/>
      <c r="N51" s="234"/>
      <c r="O51" s="234"/>
      <c r="P51" s="234"/>
      <c r="Q51" s="49">
        <f t="shared" si="0"/>
        <v>0</v>
      </c>
    </row>
    <row r="52" spans="1:18" x14ac:dyDescent="0.3">
      <c r="A52" s="36"/>
      <c r="B52" s="232"/>
      <c r="C52" s="231"/>
      <c r="D52" s="159" t="s">
        <v>30</v>
      </c>
      <c r="E52" s="233"/>
      <c r="F52" s="233"/>
      <c r="G52" s="233"/>
      <c r="H52" s="233"/>
      <c r="I52" s="233"/>
      <c r="J52" s="233"/>
      <c r="K52" s="233"/>
      <c r="L52" s="233"/>
      <c r="M52" s="233"/>
      <c r="N52" s="233"/>
      <c r="O52" s="233"/>
      <c r="P52" s="233"/>
      <c r="Q52" s="49">
        <f t="shared" si="0"/>
        <v>0</v>
      </c>
    </row>
    <row r="53" spans="1:18" x14ac:dyDescent="0.3">
      <c r="A53" s="180" t="str">
        <f>"       "&amp;CHOOSE(wa!N97,wa!$H$47,wa!$H$48,wa!$H$49,wa!$H$50,wa!$H$51)&amp;IF(wa!N97=1,""," feature")</f>
        <v xml:space="preserve">       &lt;&lt;Select&gt;&gt;</v>
      </c>
      <c r="B53" s="159" t="str">
        <f>+IF(B52&lt;&gt;"",B52,"")</f>
        <v/>
      </c>
      <c r="C53" s="159" t="str">
        <f>+IF(C52&lt;&gt;"",C52,"")</f>
        <v/>
      </c>
      <c r="D53" s="159" t="s">
        <v>318</v>
      </c>
      <c r="E53" s="234"/>
      <c r="F53" s="234"/>
      <c r="G53" s="234"/>
      <c r="H53" s="234"/>
      <c r="I53" s="234"/>
      <c r="J53" s="234"/>
      <c r="K53" s="234"/>
      <c r="L53" s="234"/>
      <c r="M53" s="234"/>
      <c r="N53" s="234"/>
      <c r="O53" s="234"/>
      <c r="P53" s="234"/>
      <c r="Q53" s="49">
        <f t="shared" si="0"/>
        <v>0</v>
      </c>
    </row>
    <row r="54" spans="1:18" x14ac:dyDescent="0.3">
      <c r="A54" s="368"/>
      <c r="B54" s="368"/>
      <c r="C54" s="368"/>
      <c r="D54" s="368"/>
      <c r="E54" s="368"/>
      <c r="F54" s="368"/>
      <c r="G54" s="368"/>
      <c r="H54" s="368"/>
      <c r="I54" s="368"/>
      <c r="J54" s="368"/>
      <c r="K54" s="368"/>
      <c r="L54" s="368"/>
      <c r="M54" s="368"/>
      <c r="N54" s="368"/>
      <c r="O54" s="368"/>
      <c r="P54" s="368"/>
      <c r="Q54" s="369"/>
    </row>
    <row r="55" spans="1:18" x14ac:dyDescent="0.3">
      <c r="A55" s="370" t="s">
        <v>362</v>
      </c>
      <c r="B55" s="372" t="s">
        <v>361</v>
      </c>
      <c r="C55" s="372"/>
      <c r="D55" s="160" t="s">
        <v>41</v>
      </c>
      <c r="E55" s="49">
        <f>SUMPRODUCT(E$4:E$53,wa!$O$48:$O$97)</f>
        <v>0</v>
      </c>
      <c r="F55" s="49">
        <f>SUMPRODUCT(F4:F53,wa!$O$48:$O$97)</f>
        <v>0</v>
      </c>
      <c r="G55" s="49">
        <f>SUMPRODUCT(G4:G53,wa!$O$48:$O$97)</f>
        <v>0</v>
      </c>
      <c r="H55" s="49">
        <f>SUMPRODUCT(H4:H53,wa!$O$48:$O$97)</f>
        <v>0</v>
      </c>
      <c r="I55" s="49">
        <f>SUMPRODUCT(I4:I53,wa!$O$48:$O$97)</f>
        <v>0</v>
      </c>
      <c r="J55" s="49">
        <f>SUMPRODUCT(J4:J53,wa!$O$48:$O$97)</f>
        <v>0</v>
      </c>
      <c r="K55" s="49">
        <f>SUMPRODUCT(K4:K53,wa!$O$48:$O$97)</f>
        <v>0</v>
      </c>
      <c r="L55" s="49">
        <f>SUMPRODUCT(L4:L53,wa!$O$48:$O$97)</f>
        <v>0</v>
      </c>
      <c r="M55" s="49">
        <f>SUMPRODUCT(M4:M53,wa!$O$48:$O$97)</f>
        <v>0</v>
      </c>
      <c r="N55" s="49">
        <f>SUMPRODUCT(N4:N53,wa!$O$48:$O$97)</f>
        <v>0</v>
      </c>
      <c r="O55" s="49">
        <f>SUMPRODUCT(O4:O53,wa!$O$48:$O$97)</f>
        <v>0</v>
      </c>
      <c r="P55" s="49">
        <f>SUMPRODUCT(P4:P53,wa!$O$48:$O$97)</f>
        <v>0</v>
      </c>
      <c r="Q55" s="49">
        <f>SUMPRODUCT(Q4:Q53,wa!$O$48:$O$97)</f>
        <v>0</v>
      </c>
    </row>
    <row r="56" spans="1:18" x14ac:dyDescent="0.3">
      <c r="A56" s="371"/>
      <c r="B56" s="327" t="s">
        <v>387</v>
      </c>
      <c r="C56" s="327"/>
      <c r="D56" s="159" t="s">
        <v>30</v>
      </c>
      <c r="E56" s="44">
        <f>SUMPRODUCT(E$4:E$53,wa!$P$48:$P$97)</f>
        <v>0</v>
      </c>
      <c r="F56" s="44">
        <f>SUMPRODUCT(F$4:F$53,wa!$P$48:$P$97)</f>
        <v>0</v>
      </c>
      <c r="G56" s="44">
        <f>SUMPRODUCT(G$4:G$53,wa!$P$48:$P$97)</f>
        <v>0</v>
      </c>
      <c r="H56" s="44">
        <f>SUMPRODUCT(H$4:H$53,wa!$P$48:$P$97)</f>
        <v>0</v>
      </c>
      <c r="I56" s="44">
        <f>SUMPRODUCT(I$4:I$53,wa!$P$48:$P$97)</f>
        <v>0</v>
      </c>
      <c r="J56" s="44">
        <f>SUMPRODUCT(J$4:J$53,wa!$P$48:$P$97)</f>
        <v>0</v>
      </c>
      <c r="K56" s="44">
        <f>SUMPRODUCT(K$4:K$53,wa!$P$48:$P$97)</f>
        <v>0</v>
      </c>
      <c r="L56" s="44">
        <f>SUMPRODUCT(L$4:L$53,wa!$P$48:$P$97)</f>
        <v>0</v>
      </c>
      <c r="M56" s="44">
        <f>SUMPRODUCT(M$4:M$53,wa!$P$48:$P$97)</f>
        <v>0</v>
      </c>
      <c r="N56" s="44">
        <f>SUMPRODUCT(N$4:N$53,wa!$P$48:$P$97)</f>
        <v>0</v>
      </c>
      <c r="O56" s="44">
        <f>SUMPRODUCT(O$4:O$53,wa!$P$48:$P$97)</f>
        <v>0</v>
      </c>
      <c r="P56" s="44">
        <f>SUMPRODUCT(P$4:P$53,wa!$P$48:$P$97)</f>
        <v>0</v>
      </c>
      <c r="Q56" s="49">
        <f>SUMPRODUCT(Q$4:Q$53,wa!$P$48:$P$97)</f>
        <v>0</v>
      </c>
    </row>
    <row r="57" spans="1:18" x14ac:dyDescent="0.3">
      <c r="A57" s="371"/>
      <c r="B57" s="327" t="s">
        <v>388</v>
      </c>
      <c r="C57" s="327"/>
      <c r="D57" s="159" t="s">
        <v>318</v>
      </c>
      <c r="E57" s="44">
        <f>SUMPRODUCT(E$4:E$53,wa!$Q$48:$Q$97)</f>
        <v>0</v>
      </c>
      <c r="F57" s="44">
        <f>SUMPRODUCT(F$4:F$53,wa!$Q$48:$Q$97)</f>
        <v>0</v>
      </c>
      <c r="G57" s="44">
        <f>SUMPRODUCT(G$4:G$53,wa!$Q$48:$Q$97)</f>
        <v>0</v>
      </c>
      <c r="H57" s="44">
        <f>SUMPRODUCT(H$4:H$53,wa!$Q$48:$Q$97)</f>
        <v>0</v>
      </c>
      <c r="I57" s="44">
        <f>SUMPRODUCT(I$4:I$53,wa!$Q$48:$Q$97)</f>
        <v>0</v>
      </c>
      <c r="J57" s="44">
        <f>SUMPRODUCT(J$4:J$53,wa!$Q$48:$Q$97)</f>
        <v>0</v>
      </c>
      <c r="K57" s="44">
        <f>SUMPRODUCT(K$4:K$53,wa!$Q$48:$Q$97)</f>
        <v>0</v>
      </c>
      <c r="L57" s="44">
        <f>SUMPRODUCT(L$4:L$53,wa!$Q$48:$Q$97)</f>
        <v>0</v>
      </c>
      <c r="M57" s="44">
        <f>SUMPRODUCT(M$4:M$53,wa!$Q$48:$Q$97)</f>
        <v>0</v>
      </c>
      <c r="N57" s="44">
        <f>SUMPRODUCT(N$4:N$53,wa!$Q$48:$Q$97)</f>
        <v>0</v>
      </c>
      <c r="O57" s="44">
        <f>SUMPRODUCT(O$4:O$53,wa!$Q$48:$Q$97)</f>
        <v>0</v>
      </c>
      <c r="P57" s="44">
        <f>SUMPRODUCT(P$4:P$53,wa!$Q$48:$Q$97)</f>
        <v>0</v>
      </c>
      <c r="Q57" s="49">
        <f>SUMPRODUCT(Q$4:Q$53,wa!$Q$48:$Q$97)</f>
        <v>0</v>
      </c>
    </row>
    <row r="58" spans="1:18" x14ac:dyDescent="0.3">
      <c r="A58" s="371"/>
      <c r="B58" s="310" t="s">
        <v>360</v>
      </c>
      <c r="C58" s="333"/>
      <c r="D58" s="311"/>
      <c r="E58" s="174">
        <f>IF('8_Sls_Fcst_G'!E72,'5_Fixed'!$E$27/'8_Sls_Fcst_G'!E72,0)</f>
        <v>0</v>
      </c>
      <c r="F58" s="174">
        <f>IF('8_Sls_Fcst_G'!F72,'5_Fixed'!$E$27/'8_Sls_Fcst_G'!F72,0)</f>
        <v>0</v>
      </c>
      <c r="G58" s="174">
        <f>IF('8_Sls_Fcst_G'!G72,'5_Fixed'!$E$27/'8_Sls_Fcst_G'!G72,0)</f>
        <v>0</v>
      </c>
      <c r="H58" s="174">
        <f>IF('8_Sls_Fcst_G'!H72,'5_Fixed'!$E$27/'8_Sls_Fcst_G'!H72,0)</f>
        <v>0</v>
      </c>
      <c r="I58" s="174">
        <f>IF('8_Sls_Fcst_G'!I72,'5_Fixed'!$E$27/'8_Sls_Fcst_G'!I72,0)</f>
        <v>0</v>
      </c>
      <c r="J58" s="174">
        <f>IF('8_Sls_Fcst_G'!J72,'5_Fixed'!$E$27/'8_Sls_Fcst_G'!J72,0)</f>
        <v>0</v>
      </c>
      <c r="K58" s="174">
        <f>IF('8_Sls_Fcst_G'!K72,'5_Fixed'!$E$27/'8_Sls_Fcst_G'!K72,0)</f>
        <v>0</v>
      </c>
      <c r="L58" s="174">
        <f>IF('8_Sls_Fcst_G'!L72,'5_Fixed'!$E$27/'8_Sls_Fcst_G'!L72,0)</f>
        <v>0</v>
      </c>
      <c r="M58" s="174">
        <f>IF('8_Sls_Fcst_G'!M72,'5_Fixed'!$E$27/'8_Sls_Fcst_G'!M72,0)</f>
        <v>0</v>
      </c>
      <c r="N58" s="174">
        <f>IF('8_Sls_Fcst_G'!N72,'5_Fixed'!$E$27/'8_Sls_Fcst_G'!N72,0)</f>
        <v>0</v>
      </c>
      <c r="O58" s="174">
        <f>IF('8_Sls_Fcst_G'!O72,'5_Fixed'!$E$27/'8_Sls_Fcst_G'!O72,0)</f>
        <v>0</v>
      </c>
      <c r="P58" s="174">
        <f>IF('8_Sls_Fcst_G'!P72,'5_Fixed'!$E$27/'8_Sls_Fcst_G'!P72,0)</f>
        <v>0</v>
      </c>
      <c r="Q58" s="174">
        <f>SUM(E58:P58)</f>
        <v>0</v>
      </c>
    </row>
    <row r="59" spans="1:18" x14ac:dyDescent="0.3">
      <c r="A59" s="371"/>
      <c r="B59" s="310" t="s">
        <v>359</v>
      </c>
      <c r="C59" s="333"/>
      <c r="D59" s="311"/>
      <c r="E59" s="108">
        <f>IF('8_Sls_Fcst_G'!E55-'8_Sls_Fcst_G'!E58&gt;=0,0,ABS('8_Sls_Fcst_G'!E55-'8_Sls_Fcst_G'!E58))</f>
        <v>0</v>
      </c>
      <c r="F59" s="108">
        <f>IF('8_Sls_Fcst_G'!F55-'8_Sls_Fcst_G'!F58&gt;=0,0,ABS('8_Sls_Fcst_G'!F55-'8_Sls_Fcst_G'!F58))</f>
        <v>0</v>
      </c>
      <c r="G59" s="108">
        <f>IF('8_Sls_Fcst_G'!G55-'8_Sls_Fcst_G'!G58&gt;=0,0,ABS('8_Sls_Fcst_G'!G55-'8_Sls_Fcst_G'!G58))</f>
        <v>0</v>
      </c>
      <c r="H59" s="108">
        <f>IF('8_Sls_Fcst_G'!H55-'8_Sls_Fcst_G'!H58&gt;=0,0,ABS('8_Sls_Fcst_G'!H55-'8_Sls_Fcst_G'!H58))</f>
        <v>0</v>
      </c>
      <c r="I59" s="108">
        <f>IF('8_Sls_Fcst_G'!I55-'8_Sls_Fcst_G'!I58&gt;=0,0,ABS('8_Sls_Fcst_G'!I55-'8_Sls_Fcst_G'!I58))</f>
        <v>0</v>
      </c>
      <c r="J59" s="108">
        <f>IF('8_Sls_Fcst_G'!J55-'8_Sls_Fcst_G'!J58&gt;=0,0,ABS('8_Sls_Fcst_G'!J55-'8_Sls_Fcst_G'!J58))</f>
        <v>0</v>
      </c>
      <c r="K59" s="108">
        <f>IF('8_Sls_Fcst_G'!K55-'8_Sls_Fcst_G'!K58&gt;=0,0,ABS('8_Sls_Fcst_G'!K55-'8_Sls_Fcst_G'!K58))</f>
        <v>0</v>
      </c>
      <c r="L59" s="108">
        <f>IF('8_Sls_Fcst_G'!L55-'8_Sls_Fcst_G'!L58&gt;=0,0,ABS('8_Sls_Fcst_G'!L55-'8_Sls_Fcst_G'!L58))</f>
        <v>0</v>
      </c>
      <c r="M59" s="108">
        <f>IF('8_Sls_Fcst_G'!M55-'8_Sls_Fcst_G'!M58&gt;=0,0,ABS('8_Sls_Fcst_G'!M55-'8_Sls_Fcst_G'!M58))</f>
        <v>0</v>
      </c>
      <c r="N59" s="108">
        <f>IF('8_Sls_Fcst_G'!N55-'8_Sls_Fcst_G'!N58&gt;=0,0,ABS('8_Sls_Fcst_G'!N55-'8_Sls_Fcst_G'!N58))</f>
        <v>0</v>
      </c>
      <c r="O59" s="108">
        <f>IF('8_Sls_Fcst_G'!O55-'8_Sls_Fcst_G'!O58&gt;=0,0,ABS('8_Sls_Fcst_G'!O55-'8_Sls_Fcst_G'!O58))</f>
        <v>0</v>
      </c>
      <c r="P59" s="108">
        <f>IF('8_Sls_Fcst_G'!P55-'8_Sls_Fcst_G'!P58&gt;=0,0,ABS('8_Sls_Fcst_G'!P55-'8_Sls_Fcst_G'!P58))</f>
        <v>0</v>
      </c>
      <c r="Q59" s="174">
        <f>SUM(E59:P59)</f>
        <v>0</v>
      </c>
    </row>
    <row r="60" spans="1:18" x14ac:dyDescent="0.3">
      <c r="A60" s="368"/>
      <c r="B60" s="368"/>
      <c r="C60" s="368"/>
      <c r="D60" s="368"/>
      <c r="E60" s="368"/>
      <c r="F60" s="368"/>
      <c r="G60" s="368"/>
      <c r="H60" s="368"/>
      <c r="I60" s="368"/>
      <c r="J60" s="368"/>
      <c r="K60" s="368"/>
      <c r="L60" s="368"/>
      <c r="M60" s="368"/>
      <c r="N60" s="368"/>
      <c r="O60" s="368"/>
      <c r="P60" s="368"/>
      <c r="Q60" s="369"/>
      <c r="R60" s="63"/>
    </row>
    <row r="61" spans="1:18" x14ac:dyDescent="0.3">
      <c r="A61" s="378" t="s">
        <v>363</v>
      </c>
      <c r="B61" s="372" t="s">
        <v>347</v>
      </c>
      <c r="C61" s="372"/>
      <c r="D61" s="160" t="s">
        <v>41</v>
      </c>
      <c r="E61" s="151">
        <f>+wa!R98</f>
        <v>0</v>
      </c>
      <c r="F61" s="151">
        <f>+wa!S98</f>
        <v>0</v>
      </c>
      <c r="G61" s="151">
        <f>+wa!T98</f>
        <v>0</v>
      </c>
      <c r="H61" s="151">
        <f>+wa!U98</f>
        <v>0</v>
      </c>
      <c r="I61" s="151">
        <f>+wa!V98</f>
        <v>0</v>
      </c>
      <c r="J61" s="151">
        <f>+wa!W98</f>
        <v>0</v>
      </c>
      <c r="K61" s="151">
        <f>+wa!X98</f>
        <v>0</v>
      </c>
      <c r="L61" s="151">
        <f>+wa!Y98</f>
        <v>0</v>
      </c>
      <c r="M61" s="151">
        <f>+wa!Z98</f>
        <v>0</v>
      </c>
      <c r="N61" s="151">
        <f>+wa!AA98</f>
        <v>0</v>
      </c>
      <c r="O61" s="151">
        <f>+wa!AB98</f>
        <v>0</v>
      </c>
      <c r="P61" s="151">
        <f>+wa!AC98</f>
        <v>0</v>
      </c>
      <c r="Q61" s="151">
        <f>+wa!AD98</f>
        <v>0</v>
      </c>
    </row>
    <row r="62" spans="1:18" x14ac:dyDescent="0.3">
      <c r="A62" s="378"/>
      <c r="B62" s="327" t="s">
        <v>348</v>
      </c>
      <c r="C62" s="327"/>
      <c r="D62" s="159" t="s">
        <v>30</v>
      </c>
      <c r="E62" s="175">
        <f>SUMPRODUCT(wa!R$48:R$97,wa!$P$48:$P$97)</f>
        <v>0</v>
      </c>
      <c r="F62" s="175">
        <f>SUMPRODUCT(wa!S$48:S$97,wa!$P$48:$P$97)</f>
        <v>0</v>
      </c>
      <c r="G62" s="175">
        <f>SUMPRODUCT(wa!T$48:T$97,wa!$P$48:$P$97)</f>
        <v>0</v>
      </c>
      <c r="H62" s="175">
        <f>SUMPRODUCT(wa!U$48:U$97,wa!$P$48:$P$97)</f>
        <v>0</v>
      </c>
      <c r="I62" s="175">
        <f>SUMPRODUCT(wa!V$48:V$97,wa!$P$48:$P$97)</f>
        <v>0</v>
      </c>
      <c r="J62" s="175">
        <f>SUMPRODUCT(wa!W$48:W$97,wa!$P$48:$P$97)</f>
        <v>0</v>
      </c>
      <c r="K62" s="175">
        <f>SUMPRODUCT(wa!X$48:X$97,wa!$P$48:$P$97)</f>
        <v>0</v>
      </c>
      <c r="L62" s="175">
        <f>SUMPRODUCT(wa!Y$48:Y$97,wa!$P$48:$P$97)</f>
        <v>0</v>
      </c>
      <c r="M62" s="175">
        <f>SUMPRODUCT(wa!Z$48:Z$97,wa!$P$48:$P$97)</f>
        <v>0</v>
      </c>
      <c r="N62" s="175">
        <f>SUMPRODUCT(wa!AA$48:AA$97,wa!$P$48:$P$97)</f>
        <v>0</v>
      </c>
      <c r="O62" s="175">
        <f>SUMPRODUCT(wa!AB$48:AB$97,wa!$P$48:$P$97)</f>
        <v>0</v>
      </c>
      <c r="P62" s="175">
        <f>SUMPRODUCT(wa!AC$48:AC$97,wa!$P$48:$P$97)</f>
        <v>0</v>
      </c>
      <c r="Q62" s="176">
        <f>SUMPRODUCT(wa!AD$48:AD$97,wa!$P$48:$P$97)</f>
        <v>0</v>
      </c>
    </row>
    <row r="63" spans="1:18" x14ac:dyDescent="0.3">
      <c r="A63" s="378"/>
      <c r="B63" s="327" t="s">
        <v>349</v>
      </c>
      <c r="C63" s="327"/>
      <c r="D63" s="159" t="s">
        <v>318</v>
      </c>
      <c r="E63" s="175">
        <f>SUMPRODUCT(wa!R$48:R$97,wa!$Q$48:$Q$97)</f>
        <v>0</v>
      </c>
      <c r="F63" s="175">
        <f>SUMPRODUCT(wa!S$48:S$97,wa!$Q$48:$Q$97)</f>
        <v>0</v>
      </c>
      <c r="G63" s="175">
        <f>SUMPRODUCT(wa!T$48:T$97,wa!$Q$48:$Q$97)</f>
        <v>0</v>
      </c>
      <c r="H63" s="175">
        <f>SUMPRODUCT(wa!U$48:U$97,wa!$Q$48:$Q$97)</f>
        <v>0</v>
      </c>
      <c r="I63" s="175">
        <f>SUMPRODUCT(wa!V$48:V$97,wa!$Q$48:$Q$97)</f>
        <v>0</v>
      </c>
      <c r="J63" s="175">
        <f>SUMPRODUCT(wa!W$48:W$97,wa!$Q$48:$Q$97)</f>
        <v>0</v>
      </c>
      <c r="K63" s="175">
        <f>SUMPRODUCT(wa!X$48:X$97,wa!$Q$48:$Q$97)</f>
        <v>0</v>
      </c>
      <c r="L63" s="175">
        <f>SUMPRODUCT(wa!Y$48:Y$97,wa!$Q$48:$Q$97)</f>
        <v>0</v>
      </c>
      <c r="M63" s="175">
        <f>SUMPRODUCT(wa!Z$48:Z$97,wa!$Q$48:$Q$97)</f>
        <v>0</v>
      </c>
      <c r="N63" s="175">
        <f>SUMPRODUCT(wa!AA$48:AA$97,wa!$Q$48:$Q$97)</f>
        <v>0</v>
      </c>
      <c r="O63" s="175">
        <f>SUMPRODUCT(wa!AB$48:AB$97,wa!$Q$48:$Q$97)</f>
        <v>0</v>
      </c>
      <c r="P63" s="175">
        <f>SUMPRODUCT(wa!AC$48:AC$97,wa!$Q$48:$Q$97)</f>
        <v>0</v>
      </c>
      <c r="Q63" s="176">
        <f>SUMPRODUCT(wa!AD$48:AD$97,wa!$Q$48:$Q$97)</f>
        <v>0</v>
      </c>
    </row>
    <row r="64" spans="1:18" x14ac:dyDescent="0.3">
      <c r="A64" s="378"/>
      <c r="B64" s="310" t="s">
        <v>350</v>
      </c>
      <c r="C64" s="333"/>
      <c r="D64" s="311"/>
      <c r="E64" s="177">
        <f>IF(E61,E63/E61,0)</f>
        <v>0</v>
      </c>
      <c r="F64" s="177">
        <f t="shared" ref="F64:Q64" si="1">IF(F61,F63/F61,0)</f>
        <v>0</v>
      </c>
      <c r="G64" s="177">
        <f t="shared" si="1"/>
        <v>0</v>
      </c>
      <c r="H64" s="177">
        <f t="shared" si="1"/>
        <v>0</v>
      </c>
      <c r="I64" s="177">
        <f t="shared" si="1"/>
        <v>0</v>
      </c>
      <c r="J64" s="177">
        <f t="shared" si="1"/>
        <v>0</v>
      </c>
      <c r="K64" s="177">
        <f t="shared" si="1"/>
        <v>0</v>
      </c>
      <c r="L64" s="177">
        <f t="shared" si="1"/>
        <v>0</v>
      </c>
      <c r="M64" s="177">
        <f t="shared" si="1"/>
        <v>0</v>
      </c>
      <c r="N64" s="177">
        <f t="shared" si="1"/>
        <v>0</v>
      </c>
      <c r="O64" s="177">
        <f t="shared" si="1"/>
        <v>0</v>
      </c>
      <c r="P64" s="177">
        <f t="shared" si="1"/>
        <v>0</v>
      </c>
      <c r="Q64" s="178">
        <f t="shared" si="1"/>
        <v>0</v>
      </c>
    </row>
    <row r="65" spans="1:18" x14ac:dyDescent="0.3">
      <c r="A65" s="368"/>
      <c r="B65" s="368"/>
      <c r="C65" s="368"/>
      <c r="D65" s="368"/>
      <c r="E65" s="368"/>
      <c r="F65" s="368"/>
      <c r="G65" s="368"/>
      <c r="H65" s="368"/>
      <c r="I65" s="368"/>
      <c r="J65" s="368"/>
      <c r="K65" s="368"/>
      <c r="L65" s="368"/>
      <c r="M65" s="368"/>
      <c r="N65" s="368"/>
      <c r="O65" s="368"/>
      <c r="P65" s="368"/>
      <c r="Q65" s="369"/>
      <c r="R65" s="63"/>
    </row>
    <row r="66" spans="1:18" x14ac:dyDescent="0.3">
      <c r="A66" s="379" t="s">
        <v>364</v>
      </c>
      <c r="B66" s="372" t="s">
        <v>351</v>
      </c>
      <c r="C66" s="372"/>
      <c r="D66" s="160" t="s">
        <v>41</v>
      </c>
      <c r="E66" s="151">
        <f>+wa!AF98</f>
        <v>0</v>
      </c>
      <c r="F66" s="151">
        <f>+wa!AG98</f>
        <v>0</v>
      </c>
      <c r="G66" s="151">
        <f>+wa!AH98</f>
        <v>0</v>
      </c>
      <c r="H66" s="151">
        <f>+wa!AI98</f>
        <v>0</v>
      </c>
      <c r="I66" s="151">
        <f>+wa!AJ98</f>
        <v>0</v>
      </c>
      <c r="J66" s="151">
        <f>+wa!AK98</f>
        <v>0</v>
      </c>
      <c r="K66" s="151">
        <f>+wa!AL98</f>
        <v>0</v>
      </c>
      <c r="L66" s="151">
        <f>+wa!AM98</f>
        <v>0</v>
      </c>
      <c r="M66" s="151">
        <f>+wa!AN98</f>
        <v>0</v>
      </c>
      <c r="N66" s="151">
        <f>+wa!AO98</f>
        <v>0</v>
      </c>
      <c r="O66" s="151">
        <f>+wa!AP98</f>
        <v>0</v>
      </c>
      <c r="P66" s="151">
        <f>+wa!AQ98</f>
        <v>0</v>
      </c>
      <c r="Q66" s="151">
        <f>+wa!AR98</f>
        <v>0</v>
      </c>
    </row>
    <row r="67" spans="1:18" x14ac:dyDescent="0.3">
      <c r="A67" s="380"/>
      <c r="B67" s="327" t="s">
        <v>352</v>
      </c>
      <c r="C67" s="327"/>
      <c r="D67" s="159" t="s">
        <v>30</v>
      </c>
      <c r="E67" s="162">
        <f>SUMPRODUCT(wa!AF$48:AF$97,wa!$P$48:$P$97)</f>
        <v>0</v>
      </c>
      <c r="F67" s="162">
        <f>SUMPRODUCT(wa!AG$48:AG$97,wa!$P$48:$P$97)</f>
        <v>0</v>
      </c>
      <c r="G67" s="162">
        <f>SUMPRODUCT(wa!AH$48:AH$97,wa!$P$48:$P$97)</f>
        <v>0</v>
      </c>
      <c r="H67" s="162">
        <f>SUMPRODUCT(wa!AI$48:AI$97,wa!$P$48:$P$97)</f>
        <v>0</v>
      </c>
      <c r="I67" s="162">
        <f>SUMPRODUCT(wa!AJ$48:AJ$97,wa!$P$48:$P$97)</f>
        <v>0</v>
      </c>
      <c r="J67" s="162">
        <f>SUMPRODUCT(wa!AK$48:AK$97,wa!$P$48:$P$97)</f>
        <v>0</v>
      </c>
      <c r="K67" s="162">
        <f>SUMPRODUCT(wa!AL$48:AL$97,wa!$P$48:$P$97)</f>
        <v>0</v>
      </c>
      <c r="L67" s="162">
        <f>SUMPRODUCT(wa!AM$48:AM$97,wa!$P$48:$P$97)</f>
        <v>0</v>
      </c>
      <c r="M67" s="162">
        <f>SUMPRODUCT(wa!AN$48:AN$97,wa!$P$48:$P$97)</f>
        <v>0</v>
      </c>
      <c r="N67" s="162">
        <f>SUMPRODUCT(wa!AO$48:AO$97,wa!$P$48:$P$97)</f>
        <v>0</v>
      </c>
      <c r="O67" s="162">
        <f>SUMPRODUCT(wa!AP$48:AP$97,wa!$P$48:$P$97)</f>
        <v>0</v>
      </c>
      <c r="P67" s="162">
        <f>SUMPRODUCT(wa!AQ$48:AQ$97,wa!$P$48:$P$97)</f>
        <v>0</v>
      </c>
      <c r="Q67" s="161">
        <f>SUMPRODUCT(wa!AR$48:AR$97,wa!$P$48:$P$97)</f>
        <v>0</v>
      </c>
    </row>
    <row r="68" spans="1:18" x14ac:dyDescent="0.3">
      <c r="A68" s="380"/>
      <c r="B68" s="327" t="s">
        <v>353</v>
      </c>
      <c r="C68" s="327"/>
      <c r="D68" s="159" t="s">
        <v>318</v>
      </c>
      <c r="E68" s="162">
        <f>SUMPRODUCT(wa!AF$48:AF$97,wa!$Q$48:$Q$97)</f>
        <v>0</v>
      </c>
      <c r="F68" s="162">
        <f>SUMPRODUCT(wa!AG$48:AG$97,wa!$Q$48:$Q$97)</f>
        <v>0</v>
      </c>
      <c r="G68" s="162">
        <f>SUMPRODUCT(wa!AH$48:AH$97,wa!$Q$48:$Q$97)</f>
        <v>0</v>
      </c>
      <c r="H68" s="162">
        <f>SUMPRODUCT(wa!AI$48:AI$97,wa!$Q$48:$Q$97)</f>
        <v>0</v>
      </c>
      <c r="I68" s="162">
        <f>SUMPRODUCT(wa!AJ$48:AJ$97,wa!$Q$48:$Q$97)</f>
        <v>0</v>
      </c>
      <c r="J68" s="162">
        <f>SUMPRODUCT(wa!AK$48:AK$97,wa!$Q$48:$Q$97)</f>
        <v>0</v>
      </c>
      <c r="K68" s="162">
        <f>SUMPRODUCT(wa!AL$48:AL$97,wa!$Q$48:$Q$97)</f>
        <v>0</v>
      </c>
      <c r="L68" s="162">
        <f>SUMPRODUCT(wa!AM$48:AM$97,wa!$Q$48:$Q$97)</f>
        <v>0</v>
      </c>
      <c r="M68" s="162">
        <f>SUMPRODUCT(wa!AN$48:AN$97,wa!$Q$48:$Q$97)</f>
        <v>0</v>
      </c>
      <c r="N68" s="162">
        <f>SUMPRODUCT(wa!AO$48:AO$97,wa!$Q$48:$Q$97)</f>
        <v>0</v>
      </c>
      <c r="O68" s="162">
        <f>SUMPRODUCT(wa!AP$48:AP$97,wa!$Q$48:$Q$97)</f>
        <v>0</v>
      </c>
      <c r="P68" s="162">
        <f>SUMPRODUCT(wa!AQ$48:AQ$97,wa!$Q$48:$Q$97)</f>
        <v>0</v>
      </c>
      <c r="Q68" s="161">
        <f>SUMPRODUCT(wa!AR$48:AR$97,wa!$Q$48:$Q$97)</f>
        <v>0</v>
      </c>
    </row>
    <row r="69" spans="1:18" x14ac:dyDescent="0.3">
      <c r="A69" s="381"/>
      <c r="B69" s="310" t="s">
        <v>350</v>
      </c>
      <c r="C69" s="333"/>
      <c r="D69" s="311"/>
      <c r="E69" s="100">
        <f t="shared" ref="E69:Q69" si="2">IF(E66,E68/E66,0)</f>
        <v>0</v>
      </c>
      <c r="F69" s="100">
        <f t="shared" si="2"/>
        <v>0</v>
      </c>
      <c r="G69" s="100">
        <f t="shared" si="2"/>
        <v>0</v>
      </c>
      <c r="H69" s="100">
        <f t="shared" si="2"/>
        <v>0</v>
      </c>
      <c r="I69" s="100">
        <f t="shared" si="2"/>
        <v>0</v>
      </c>
      <c r="J69" s="100">
        <f t="shared" si="2"/>
        <v>0</v>
      </c>
      <c r="K69" s="100">
        <f t="shared" si="2"/>
        <v>0</v>
      </c>
      <c r="L69" s="100">
        <f t="shared" si="2"/>
        <v>0</v>
      </c>
      <c r="M69" s="100">
        <f t="shared" si="2"/>
        <v>0</v>
      </c>
      <c r="N69" s="100">
        <f t="shared" si="2"/>
        <v>0</v>
      </c>
      <c r="O69" s="100">
        <f t="shared" si="2"/>
        <v>0</v>
      </c>
      <c r="P69" s="100">
        <f t="shared" si="2"/>
        <v>0</v>
      </c>
      <c r="Q69" s="155">
        <f t="shared" si="2"/>
        <v>0</v>
      </c>
      <c r="R69" s="63"/>
    </row>
    <row r="70" spans="1:18" x14ac:dyDescent="0.3">
      <c r="A70" s="368"/>
      <c r="B70" s="368"/>
      <c r="C70" s="368"/>
      <c r="D70" s="368"/>
      <c r="E70" s="368"/>
      <c r="F70" s="368"/>
      <c r="G70" s="368"/>
      <c r="H70" s="368"/>
      <c r="I70" s="368"/>
      <c r="J70" s="368"/>
      <c r="K70" s="368"/>
      <c r="L70" s="368"/>
      <c r="M70" s="368"/>
      <c r="N70" s="368"/>
      <c r="O70" s="368"/>
      <c r="P70" s="368"/>
      <c r="Q70" s="369"/>
      <c r="R70" s="63"/>
    </row>
    <row r="71" spans="1:18" ht="15.6" customHeight="1" x14ac:dyDescent="0.3">
      <c r="A71" s="373" t="s">
        <v>365</v>
      </c>
      <c r="B71" s="317" t="s">
        <v>354</v>
      </c>
      <c r="C71" s="319"/>
      <c r="D71" s="318"/>
      <c r="E71" s="155">
        <f t="shared" ref="E71:Q71" si="3">IF(E61,E66/E61,0)</f>
        <v>0</v>
      </c>
      <c r="F71" s="155">
        <f t="shared" si="3"/>
        <v>0</v>
      </c>
      <c r="G71" s="155">
        <f t="shared" si="3"/>
        <v>0</v>
      </c>
      <c r="H71" s="155">
        <f t="shared" si="3"/>
        <v>0</v>
      </c>
      <c r="I71" s="155">
        <f t="shared" si="3"/>
        <v>0</v>
      </c>
      <c r="J71" s="155">
        <f t="shared" si="3"/>
        <v>0</v>
      </c>
      <c r="K71" s="155">
        <f t="shared" si="3"/>
        <v>0</v>
      </c>
      <c r="L71" s="155">
        <f t="shared" si="3"/>
        <v>0</v>
      </c>
      <c r="M71" s="155">
        <f t="shared" si="3"/>
        <v>0</v>
      </c>
      <c r="N71" s="155">
        <f t="shared" si="3"/>
        <v>0</v>
      </c>
      <c r="O71" s="155">
        <f t="shared" si="3"/>
        <v>0</v>
      </c>
      <c r="P71" s="155">
        <f t="shared" si="3"/>
        <v>0</v>
      </c>
      <c r="Q71" s="155">
        <f t="shared" si="3"/>
        <v>0</v>
      </c>
    </row>
    <row r="72" spans="1:18" ht="14.55" customHeight="1" x14ac:dyDescent="0.3">
      <c r="A72" s="374"/>
      <c r="B72" s="327" t="s">
        <v>356</v>
      </c>
      <c r="C72" s="327"/>
      <c r="D72" s="327"/>
      <c r="E72" s="163">
        <f t="shared" ref="E72:Q72" si="4">IF(E55,E66/E55,0)</f>
        <v>0</v>
      </c>
      <c r="F72" s="157">
        <f t="shared" si="4"/>
        <v>0</v>
      </c>
      <c r="G72" s="157">
        <f t="shared" si="4"/>
        <v>0</v>
      </c>
      <c r="H72" s="157">
        <f t="shared" si="4"/>
        <v>0</v>
      </c>
      <c r="I72" s="157">
        <f t="shared" si="4"/>
        <v>0</v>
      </c>
      <c r="J72" s="157">
        <f t="shared" si="4"/>
        <v>0</v>
      </c>
      <c r="K72" s="157">
        <f t="shared" si="4"/>
        <v>0</v>
      </c>
      <c r="L72" s="157">
        <f t="shared" si="4"/>
        <v>0</v>
      </c>
      <c r="M72" s="157">
        <f t="shared" si="4"/>
        <v>0</v>
      </c>
      <c r="N72" s="157">
        <f t="shared" si="4"/>
        <v>0</v>
      </c>
      <c r="O72" s="157">
        <f t="shared" si="4"/>
        <v>0</v>
      </c>
      <c r="P72" s="157">
        <f t="shared" si="4"/>
        <v>0</v>
      </c>
      <c r="Q72" s="157">
        <f t="shared" si="4"/>
        <v>0</v>
      </c>
    </row>
    <row r="73" spans="1:18" ht="14.55" customHeight="1" x14ac:dyDescent="0.3">
      <c r="A73" s="375"/>
      <c r="B73" s="310" t="s">
        <v>355</v>
      </c>
      <c r="C73" s="333"/>
      <c r="D73" s="311"/>
      <c r="E73" s="163" t="e">
        <f>+E72/Start!$B$30</f>
        <v>#DIV/0!</v>
      </c>
      <c r="F73" s="163" t="e">
        <f>+F72/Start!$B$30</f>
        <v>#DIV/0!</v>
      </c>
      <c r="G73" s="163" t="e">
        <f>+G72/Start!$B$30</f>
        <v>#DIV/0!</v>
      </c>
      <c r="H73" s="163" t="e">
        <f>+H72/Start!$B$30</f>
        <v>#DIV/0!</v>
      </c>
      <c r="I73" s="163" t="e">
        <f>+I72/Start!$B$30</f>
        <v>#DIV/0!</v>
      </c>
      <c r="J73" s="163" t="e">
        <f>+J72/Start!$B$30</f>
        <v>#DIV/0!</v>
      </c>
      <c r="K73" s="163" t="e">
        <f>+K72/Start!$B$30</f>
        <v>#DIV/0!</v>
      </c>
      <c r="L73" s="163" t="e">
        <f>+L72/Start!$B$30</f>
        <v>#DIV/0!</v>
      </c>
      <c r="M73" s="163" t="e">
        <f>+M72/Start!$B$30</f>
        <v>#DIV/0!</v>
      </c>
      <c r="N73" s="163" t="e">
        <f>+N72/Start!$B$30</f>
        <v>#DIV/0!</v>
      </c>
      <c r="O73" s="163" t="e">
        <f>+O72/Start!$B$30</f>
        <v>#DIV/0!</v>
      </c>
      <c r="P73" s="163" t="e">
        <f>+P72/Start!$B$30</f>
        <v>#DIV/0!</v>
      </c>
      <c r="Q73" s="163" t="e">
        <f>+Q72/Start!$B$30</f>
        <v>#DIV/0!</v>
      </c>
    </row>
    <row r="74" spans="1:18" x14ac:dyDescent="0.3">
      <c r="E74" s="153"/>
      <c r="F74" s="63"/>
    </row>
    <row r="75" spans="1:18" x14ac:dyDescent="0.3">
      <c r="A75" s="378" t="s">
        <v>434</v>
      </c>
      <c r="B75" s="327" t="s">
        <v>432</v>
      </c>
      <c r="C75" s="327"/>
      <c r="D75" s="327"/>
      <c r="E75" s="108" t="str">
        <f>IF(ISERR(+E55/wa!$B$182*wa!$C$177),"N/A",E55/wa!$B$182*wa!$C$177)</f>
        <v>N/A</v>
      </c>
      <c r="F75" s="108" t="str">
        <f>IF(ISERR(+F55/wa!$B$182*wa!$C$177),"N/A",F55/wa!$B$182*wa!$C$177)</f>
        <v>N/A</v>
      </c>
      <c r="G75" s="108" t="str">
        <f>IF(ISERR(+G55/wa!$B$182*wa!$C$177),"N/A",G55/wa!$B$182*wa!$C$177)</f>
        <v>N/A</v>
      </c>
      <c r="H75" s="108" t="str">
        <f>IF(ISERR(+H55/wa!$B$182*wa!$C$177),"N/A",H55/wa!$B$182*wa!$C$177)</f>
        <v>N/A</v>
      </c>
      <c r="I75" s="108" t="str">
        <f>IF(ISERR(+I55/wa!$B$182*wa!$C$177),"N/A",I55/wa!$B$182*wa!$C$177)</f>
        <v>N/A</v>
      </c>
      <c r="J75" s="108" t="str">
        <f>IF(ISERR(+J55/wa!$B$182*wa!$C$177),"N/A",J55/wa!$B$182*wa!$C$177)</f>
        <v>N/A</v>
      </c>
      <c r="K75" s="108" t="str">
        <f>IF(ISERR(+K55/wa!$B$182*wa!$C$177),"N/A",K55/wa!$B$182*wa!$C$177)</f>
        <v>N/A</v>
      </c>
      <c r="L75" s="108" t="str">
        <f>IF(ISERR(+L55/wa!$B$182*wa!$C$177),"N/A",L55/wa!$B$182*wa!$C$177)</f>
        <v>N/A</v>
      </c>
      <c r="M75" s="108" t="str">
        <f>IF(ISERR(+M55/wa!$B$182*wa!$C$177),"N/A",M55/wa!$B$182*wa!$C$177)</f>
        <v>N/A</v>
      </c>
      <c r="N75" s="108" t="str">
        <f>IF(ISERR(+N55/wa!$B$182*wa!$C$177),"N/A",N55/wa!$B$182*wa!$C$177)</f>
        <v>N/A</v>
      </c>
      <c r="O75" s="108" t="str">
        <f>IF(ISERR(+O55/wa!$B$182*wa!$C$177),"N/A",O55/wa!$B$182*wa!$C$177)</f>
        <v>N/A</v>
      </c>
      <c r="P75" s="108" t="str">
        <f>IF(ISERR(+P55/wa!$B$182*wa!$C$177),"N/A",P55/wa!$B$182*wa!$C$177)</f>
        <v>N/A</v>
      </c>
      <c r="Q75" s="194"/>
    </row>
    <row r="76" spans="1:18" x14ac:dyDescent="0.3">
      <c r="A76" s="378"/>
      <c r="B76" s="327" t="s">
        <v>433</v>
      </c>
      <c r="C76" s="327"/>
      <c r="D76" s="327"/>
      <c r="E76" s="108" t="str">
        <f>IF(E75="N/A",E75,E75/8)</f>
        <v>N/A</v>
      </c>
      <c r="F76" s="108" t="str">
        <f t="shared" ref="F76:P76" si="5">IF(F75="N/A",F75,F75/8)</f>
        <v>N/A</v>
      </c>
      <c r="G76" s="108" t="str">
        <f t="shared" si="5"/>
        <v>N/A</v>
      </c>
      <c r="H76" s="108" t="str">
        <f t="shared" si="5"/>
        <v>N/A</v>
      </c>
      <c r="I76" s="108" t="str">
        <f t="shared" si="5"/>
        <v>N/A</v>
      </c>
      <c r="J76" s="108" t="str">
        <f t="shared" si="5"/>
        <v>N/A</v>
      </c>
      <c r="K76" s="108" t="str">
        <f t="shared" si="5"/>
        <v>N/A</v>
      </c>
      <c r="L76" s="108" t="str">
        <f t="shared" si="5"/>
        <v>N/A</v>
      </c>
      <c r="M76" s="108" t="str">
        <f t="shared" si="5"/>
        <v>N/A</v>
      </c>
      <c r="N76" s="108" t="str">
        <f t="shared" si="5"/>
        <v>N/A</v>
      </c>
      <c r="O76" s="108" t="str">
        <f t="shared" si="5"/>
        <v>N/A</v>
      </c>
      <c r="P76" s="108" t="str">
        <f t="shared" si="5"/>
        <v>N/A</v>
      </c>
      <c r="Q76" s="108"/>
    </row>
    <row r="77" spans="1:18" x14ac:dyDescent="0.3">
      <c r="E77" s="153"/>
      <c r="F77" s="63"/>
    </row>
    <row r="78" spans="1:18" x14ac:dyDescent="0.3">
      <c r="A78" s="376" t="s">
        <v>505</v>
      </c>
      <c r="B78" s="327" t="s">
        <v>506</v>
      </c>
      <c r="C78" s="327"/>
      <c r="D78" s="327"/>
      <c r="E78" s="274">
        <f>+'3_Pkg_G'!$D$36*'8_Sls_Fcst_G'!E55*Start!$B$30</f>
        <v>0</v>
      </c>
      <c r="F78" s="274">
        <f>+'3_Pkg_G'!$D$36*'8_Sls_Fcst_G'!F55*Start!$B$30</f>
        <v>0</v>
      </c>
      <c r="G78" s="274">
        <f>+'3_Pkg_G'!$D$36*'8_Sls_Fcst_G'!G55*Start!$B$30</f>
        <v>0</v>
      </c>
      <c r="H78" s="274">
        <f>+'3_Pkg_G'!$D$36*'8_Sls_Fcst_G'!H55*Start!$B$30</f>
        <v>0</v>
      </c>
      <c r="I78" s="274">
        <f>+'3_Pkg_G'!$D$36*'8_Sls_Fcst_G'!I55*Start!$B$30</f>
        <v>0</v>
      </c>
      <c r="J78" s="274">
        <f>+'3_Pkg_G'!$D$36*'8_Sls_Fcst_G'!J55*Start!$B$30</f>
        <v>0</v>
      </c>
      <c r="K78" s="274">
        <f>+'3_Pkg_G'!$D$36*'8_Sls_Fcst_G'!K55*Start!$B$30</f>
        <v>0</v>
      </c>
      <c r="L78" s="274">
        <f>+'3_Pkg_G'!$D$36*'8_Sls_Fcst_G'!L55*Start!$B$30</f>
        <v>0</v>
      </c>
      <c r="M78" s="274">
        <f>+'3_Pkg_G'!$D$36*'8_Sls_Fcst_G'!M55*Start!$B$30</f>
        <v>0</v>
      </c>
      <c r="N78" s="274">
        <f>+'3_Pkg_G'!$D$36*'8_Sls_Fcst_G'!N55*Start!$B$30</f>
        <v>0</v>
      </c>
      <c r="O78" s="274">
        <f>+'3_Pkg_G'!$D$36*'8_Sls_Fcst_G'!O55*Start!$B$30</f>
        <v>0</v>
      </c>
      <c r="P78" s="274">
        <f>+'3_Pkg_G'!$D$36*'8_Sls_Fcst_G'!P55*Start!$B$30</f>
        <v>0</v>
      </c>
      <c r="Q78" s="275">
        <f>SUM(E78:P78)</f>
        <v>0</v>
      </c>
    </row>
    <row r="79" spans="1:18" x14ac:dyDescent="0.3">
      <c r="A79" s="377"/>
      <c r="B79" s="327" t="s">
        <v>507</v>
      </c>
      <c r="C79" s="327"/>
      <c r="D79" s="327"/>
      <c r="E79" s="274">
        <f>+SUM('3_Pkg_G'!$D$38:$D$40)*('8_Sls_Fcst_G'!E55*Start!$B$30)</f>
        <v>0</v>
      </c>
      <c r="F79" s="274">
        <f>+SUM('3_Pkg_G'!$D$38:$D$40)*('8_Sls_Fcst_G'!F55*Start!$B$30)</f>
        <v>0</v>
      </c>
      <c r="G79" s="274">
        <f>+SUM('3_Pkg_G'!$D$38:$D$40)*('8_Sls_Fcst_G'!G55*Start!$B$30)</f>
        <v>0</v>
      </c>
      <c r="H79" s="274">
        <f>+SUM('3_Pkg_G'!$D$38:$D$40)*('8_Sls_Fcst_G'!H55*Start!$B$30)</f>
        <v>0</v>
      </c>
      <c r="I79" s="274">
        <f>+SUM('3_Pkg_G'!$D$38:$D$40)*('8_Sls_Fcst_G'!I55*Start!$B$30)</f>
        <v>0</v>
      </c>
      <c r="J79" s="274">
        <f>+SUM('3_Pkg_G'!$D$38:$D$40)*('8_Sls_Fcst_G'!J55*Start!$B$30)</f>
        <v>0</v>
      </c>
      <c r="K79" s="274">
        <f>+SUM('3_Pkg_G'!$D$38:$D$40)*('8_Sls_Fcst_G'!K55*Start!$B$30)</f>
        <v>0</v>
      </c>
      <c r="L79" s="274">
        <f>+SUM('3_Pkg_G'!$D$38:$D$40)*('8_Sls_Fcst_G'!L55*Start!$B$30)</f>
        <v>0</v>
      </c>
      <c r="M79" s="274">
        <f>+SUM('3_Pkg_G'!$D$38:$D$40)*('8_Sls_Fcst_G'!M55*Start!$B$30)</f>
        <v>0</v>
      </c>
      <c r="N79" s="274">
        <f>+SUM('3_Pkg_G'!$D$38:$D$40)*('8_Sls_Fcst_G'!N55*Start!$B$30)</f>
        <v>0</v>
      </c>
      <c r="O79" s="274">
        <f>+SUM('3_Pkg_G'!$D$38:$D$40)*('8_Sls_Fcst_G'!O55*Start!$B$30)</f>
        <v>0</v>
      </c>
      <c r="P79" s="274">
        <f>+SUM('3_Pkg_G'!$D$38:$D$40)*('8_Sls_Fcst_G'!P55*Start!$B$30)</f>
        <v>0</v>
      </c>
      <c r="Q79" s="275">
        <f>SUM(E79:P79)</f>
        <v>0</v>
      </c>
    </row>
    <row r="80" spans="1:18" x14ac:dyDescent="0.3">
      <c r="A80" s="377"/>
      <c r="B80" s="327" t="s">
        <v>508</v>
      </c>
      <c r="C80" s="327"/>
      <c r="D80" s="327"/>
      <c r="E80" s="274">
        <f>+'3_Pkg_G'!$D$37*E55*Start!$B$30</f>
        <v>0</v>
      </c>
      <c r="F80" s="274">
        <f>+'3_Pkg_G'!$D$37*F55*Start!$B$30</f>
        <v>0</v>
      </c>
      <c r="G80" s="274">
        <f>+'3_Pkg_G'!$D$37*G55*Start!$B$30</f>
        <v>0</v>
      </c>
      <c r="H80" s="274">
        <f>+'3_Pkg_G'!$D$37*H55*Start!$B$30</f>
        <v>0</v>
      </c>
      <c r="I80" s="274">
        <f>+'3_Pkg_G'!$D$37*I55*Start!$B$30</f>
        <v>0</v>
      </c>
      <c r="J80" s="274">
        <f>+'3_Pkg_G'!$D$37*J55*Start!$B$30</f>
        <v>0</v>
      </c>
      <c r="K80" s="274">
        <f>+'3_Pkg_G'!$D$37*K55*Start!$B$30</f>
        <v>0</v>
      </c>
      <c r="L80" s="274">
        <f>+'3_Pkg_G'!$D$37*L55*Start!$B$30</f>
        <v>0</v>
      </c>
      <c r="M80" s="274">
        <f>+'3_Pkg_G'!$D$37*M55*Start!$B$30</f>
        <v>0</v>
      </c>
      <c r="N80" s="274">
        <f>+'3_Pkg_G'!$D$37*N55*Start!$B$30</f>
        <v>0</v>
      </c>
      <c r="O80" s="274">
        <f>+'3_Pkg_G'!$D$37*O55*Start!$B$30</f>
        <v>0</v>
      </c>
      <c r="P80" s="274">
        <f>+'3_Pkg_G'!$D$37*P55*Start!$B$30</f>
        <v>0</v>
      </c>
      <c r="Q80" s="275">
        <f>SUM(E80:P80)</f>
        <v>0</v>
      </c>
    </row>
    <row r="81" spans="1:17" x14ac:dyDescent="0.3">
      <c r="A81" s="377"/>
      <c r="B81" s="372" t="s">
        <v>509</v>
      </c>
      <c r="C81" s="372"/>
      <c r="D81" s="372"/>
      <c r="E81" s="275">
        <f>SUM(E78:E80)</f>
        <v>0</v>
      </c>
      <c r="F81" s="275">
        <f t="shared" ref="F81:P81" si="6">SUM(F78:F80)</f>
        <v>0</v>
      </c>
      <c r="G81" s="275">
        <f t="shared" si="6"/>
        <v>0</v>
      </c>
      <c r="H81" s="275">
        <f t="shared" si="6"/>
        <v>0</v>
      </c>
      <c r="I81" s="275">
        <f t="shared" si="6"/>
        <v>0</v>
      </c>
      <c r="J81" s="275">
        <f t="shared" si="6"/>
        <v>0</v>
      </c>
      <c r="K81" s="275">
        <f t="shared" si="6"/>
        <v>0</v>
      </c>
      <c r="L81" s="275">
        <f t="shared" si="6"/>
        <v>0</v>
      </c>
      <c r="M81" s="275">
        <f t="shared" si="6"/>
        <v>0</v>
      </c>
      <c r="N81" s="275">
        <f t="shared" si="6"/>
        <v>0</v>
      </c>
      <c r="O81" s="275">
        <f t="shared" si="6"/>
        <v>0</v>
      </c>
      <c r="P81" s="275">
        <f t="shared" si="6"/>
        <v>0</v>
      </c>
      <c r="Q81" s="275">
        <f>SUM(Q78:Q80)</f>
        <v>0</v>
      </c>
    </row>
    <row r="82" spans="1:17" x14ac:dyDescent="0.3">
      <c r="A82" s="276"/>
      <c r="B82" s="60"/>
      <c r="C82" s="60"/>
      <c r="D82" s="60"/>
      <c r="E82" s="277"/>
      <c r="F82" s="277"/>
      <c r="G82" s="277"/>
      <c r="H82" s="277"/>
      <c r="I82" s="277"/>
      <c r="J82" s="277"/>
      <c r="K82" s="277"/>
      <c r="L82" s="277"/>
      <c r="M82" s="277"/>
      <c r="N82" s="277"/>
      <c r="O82" s="277"/>
      <c r="P82" s="277"/>
      <c r="Q82" s="277"/>
    </row>
    <row r="83" spans="1:17" s="30" customFormat="1" x14ac:dyDescent="0.3">
      <c r="A83" s="10" t="s">
        <v>510</v>
      </c>
      <c r="B83" s="372" t="s">
        <v>511</v>
      </c>
      <c r="C83" s="372"/>
      <c r="D83" s="372"/>
      <c r="E83" s="275">
        <f>+E81+'10_Sls_Fcst_FS'!E81</f>
        <v>0</v>
      </c>
      <c r="F83" s="275">
        <f>+F81+'10_Sls_Fcst_FS'!F81</f>
        <v>0</v>
      </c>
      <c r="G83" s="275">
        <f>+G81+'10_Sls_Fcst_FS'!G81</f>
        <v>0</v>
      </c>
      <c r="H83" s="275">
        <f>+H81+'10_Sls_Fcst_FS'!H81</f>
        <v>0</v>
      </c>
      <c r="I83" s="275">
        <f>+I81+'10_Sls_Fcst_FS'!I81</f>
        <v>0</v>
      </c>
      <c r="J83" s="275">
        <f>+J81+'10_Sls_Fcst_FS'!J81</f>
        <v>0</v>
      </c>
      <c r="K83" s="275">
        <f>+K81+'10_Sls_Fcst_FS'!K81</f>
        <v>0</v>
      </c>
      <c r="L83" s="275">
        <f>+L81+'10_Sls_Fcst_FS'!L81</f>
        <v>0</v>
      </c>
      <c r="M83" s="275">
        <f>+M81+'10_Sls_Fcst_FS'!M81</f>
        <v>0</v>
      </c>
      <c r="N83" s="275">
        <f>+N81+'10_Sls_Fcst_FS'!N81</f>
        <v>0</v>
      </c>
      <c r="O83" s="275">
        <f>+O81+'10_Sls_Fcst_FS'!O81</f>
        <v>0</v>
      </c>
      <c r="P83" s="275">
        <f>+P81+'10_Sls_Fcst_FS'!P81</f>
        <v>0</v>
      </c>
      <c r="Q83" s="275">
        <f>+Q81+'10_Sls_Fcst_FS'!Q81</f>
        <v>0</v>
      </c>
    </row>
    <row r="84" spans="1:17" x14ac:dyDescent="0.3">
      <c r="E84" s="153"/>
      <c r="F84" s="63"/>
    </row>
    <row r="85" spans="1:17" ht="25.8" x14ac:dyDescent="0.3">
      <c r="A85" s="349" t="s">
        <v>202</v>
      </c>
      <c r="B85" s="349"/>
      <c r="C85" s="120" t="s">
        <v>199</v>
      </c>
      <c r="E85" s="134"/>
      <c r="F85" s="134"/>
      <c r="G85" s="134"/>
      <c r="H85" s="134"/>
    </row>
    <row r="86" spans="1:17" x14ac:dyDescent="0.3">
      <c r="A86" s="340" t="s">
        <v>197</v>
      </c>
      <c r="B86" s="340"/>
      <c r="C86" s="195" t="s">
        <v>198</v>
      </c>
    </row>
    <row r="87" spans="1:17" x14ac:dyDescent="0.3">
      <c r="A87" s="340" t="s">
        <v>203</v>
      </c>
      <c r="B87" s="340"/>
      <c r="C87" s="195" t="s">
        <v>421</v>
      </c>
    </row>
    <row r="88" spans="1:17" x14ac:dyDescent="0.3">
      <c r="A88" s="340" t="s">
        <v>160</v>
      </c>
      <c r="B88" s="340"/>
      <c r="C88" s="195" t="s">
        <v>422</v>
      </c>
    </row>
    <row r="89" spans="1:17" x14ac:dyDescent="0.3">
      <c r="A89" s="340" t="s">
        <v>153</v>
      </c>
      <c r="B89" s="340"/>
      <c r="C89" s="195" t="s">
        <v>423</v>
      </c>
    </row>
    <row r="90" spans="1:17" x14ac:dyDescent="0.3">
      <c r="A90" s="340" t="s">
        <v>161</v>
      </c>
      <c r="B90" s="340"/>
      <c r="C90" s="195" t="s">
        <v>424</v>
      </c>
    </row>
    <row r="91" spans="1:17" x14ac:dyDescent="0.3">
      <c r="A91" s="340" t="s">
        <v>441</v>
      </c>
      <c r="B91" s="340"/>
      <c r="C91" s="195" t="s">
        <v>425</v>
      </c>
    </row>
    <row r="92" spans="1:17" x14ac:dyDescent="0.3">
      <c r="A92" s="340" t="s">
        <v>200</v>
      </c>
      <c r="B92" s="340"/>
      <c r="C92" s="195" t="s">
        <v>430</v>
      </c>
    </row>
    <row r="93" spans="1:17" x14ac:dyDescent="0.3">
      <c r="A93" s="340" t="s">
        <v>177</v>
      </c>
      <c r="B93" s="340"/>
      <c r="C93" s="195" t="s">
        <v>431</v>
      </c>
    </row>
    <row r="94" spans="1:17" x14ac:dyDescent="0.3">
      <c r="A94" s="340" t="s">
        <v>369</v>
      </c>
      <c r="B94" s="340"/>
      <c r="C94" s="195" t="s">
        <v>445</v>
      </c>
    </row>
    <row r="95" spans="1:17" x14ac:dyDescent="0.3">
      <c r="A95" s="340" t="s">
        <v>443</v>
      </c>
      <c r="B95" s="340"/>
      <c r="C95" s="195" t="s">
        <v>446</v>
      </c>
    </row>
    <row r="96" spans="1:17" x14ac:dyDescent="0.3">
      <c r="A96" s="340" t="s">
        <v>370</v>
      </c>
      <c r="B96" s="340"/>
      <c r="C96" s="195" t="s">
        <v>447</v>
      </c>
    </row>
    <row r="97" spans="1:3" x14ac:dyDescent="0.3">
      <c r="A97" s="340" t="s">
        <v>442</v>
      </c>
      <c r="B97" s="340"/>
      <c r="C97" s="195" t="s">
        <v>448</v>
      </c>
    </row>
    <row r="98" spans="1:3" x14ac:dyDescent="0.3">
      <c r="A98" s="340" t="s">
        <v>201</v>
      </c>
      <c r="B98" s="340"/>
      <c r="C98" s="195" t="s">
        <v>444</v>
      </c>
    </row>
  </sheetData>
  <sheetProtection algorithmName="SHA-512" hashValue="kX7EVY2N4N2AuNkmiw8mDYsV3iL935DpEwt/BVq3umESZJNkonftVa/uf9vkOzp9G3PH0hqbUQU0h+EoXhRFXA==" saltValue="KxLeQA/wYTZrpGfIOdZWSw==" spinCount="100000" sheet="1" objects="1" scenarios="1"/>
  <mergeCells count="51">
    <mergeCell ref="A98:B98"/>
    <mergeCell ref="E1:P1"/>
    <mergeCell ref="B75:D75"/>
    <mergeCell ref="B76:D76"/>
    <mergeCell ref="B64:D64"/>
    <mergeCell ref="E2:P2"/>
    <mergeCell ref="B55:C55"/>
    <mergeCell ref="B56:C56"/>
    <mergeCell ref="B57:C57"/>
    <mergeCell ref="B61:C61"/>
    <mergeCell ref="B62:C62"/>
    <mergeCell ref="B63:C63"/>
    <mergeCell ref="A54:Q54"/>
    <mergeCell ref="B73:D73"/>
    <mergeCell ref="B66:C66"/>
    <mergeCell ref="B58:D58"/>
    <mergeCell ref="A61:A64"/>
    <mergeCell ref="B69:D69"/>
    <mergeCell ref="A66:A69"/>
    <mergeCell ref="B72:D72"/>
    <mergeCell ref="B71:D71"/>
    <mergeCell ref="B67:C67"/>
    <mergeCell ref="B68:C68"/>
    <mergeCell ref="B80:D80"/>
    <mergeCell ref="B81:D81"/>
    <mergeCell ref="B83:D83"/>
    <mergeCell ref="A97:B97"/>
    <mergeCell ref="A70:Q70"/>
    <mergeCell ref="A71:A73"/>
    <mergeCell ref="A78:A81"/>
    <mergeCell ref="B78:D78"/>
    <mergeCell ref="B79:D79"/>
    <mergeCell ref="A95:B95"/>
    <mergeCell ref="A96:B96"/>
    <mergeCell ref="A75:A76"/>
    <mergeCell ref="T7:U10"/>
    <mergeCell ref="T11:U14"/>
    <mergeCell ref="A65:Q65"/>
    <mergeCell ref="A94:B94"/>
    <mergeCell ref="A85:B85"/>
    <mergeCell ref="A86:B86"/>
    <mergeCell ref="A87:B87"/>
    <mergeCell ref="A88:B88"/>
    <mergeCell ref="A89:B89"/>
    <mergeCell ref="A55:A59"/>
    <mergeCell ref="A90:B90"/>
    <mergeCell ref="A91:B91"/>
    <mergeCell ref="A92:B92"/>
    <mergeCell ref="A93:B93"/>
    <mergeCell ref="B59:D59"/>
    <mergeCell ref="A60:Q60"/>
  </mergeCells>
  <conditionalFormatting sqref="E59:P59">
    <cfRule type="cellIs" dxfId="3" priority="15" operator="lessThan">
      <formula>0</formula>
    </cfRule>
  </conditionalFormatting>
  <conditionalFormatting sqref="E75:Q76">
    <cfRule type="cellIs" dxfId="2" priority="1" operator="lessThan">
      <formula>0</formula>
    </cfRule>
  </conditionalFormatting>
  <hyperlinks>
    <hyperlink ref="D1" location="Start!A1" display="Go to Start " xr:uid="{00000000-0004-0000-0A00-000000000000}"/>
    <hyperlink ref="C86" location="Start!A2" display="Start" xr:uid="{00000000-0004-0000-0A00-000001000000}"/>
    <hyperlink ref="C87" location="'1_Ing'!A2" display="1_Ing" xr:uid="{00000000-0004-0000-0A00-000002000000}"/>
    <hyperlink ref="C88" location="'2_Lab'!A2" display="2_Lab" xr:uid="{00000000-0004-0000-0A00-000003000000}"/>
    <hyperlink ref="C89" location="'3_Pkg_G'!A2" display="3_Pkg_G" xr:uid="{00000000-0004-0000-0A00-000004000000}"/>
    <hyperlink ref="C90" location="'4_Pkg_FS'!A2" display="4_Pkg_FS" xr:uid="{00000000-0004-0000-0A00-000005000000}"/>
    <hyperlink ref="C91" location="'5_Fixed'!A2" display="5_Fixed" xr:uid="{00000000-0004-0000-0A00-000006000000}"/>
    <hyperlink ref="C92" location="'6_Price_G'!A2" display="6_Price_G" xr:uid="{00000000-0004-0000-0A00-000007000000}"/>
    <hyperlink ref="C93" location="'7_Price_FS'!A2" display="7_Price_FS" xr:uid="{00000000-0004-0000-0A00-000008000000}"/>
    <hyperlink ref="C94" location="'8_Sls_Fcst_G'!A4" display="8_Sls_Fcst_G" xr:uid="{00000000-0004-0000-0A00-000009000000}"/>
    <hyperlink ref="C96" location="'10_Sls_Fcst_FS'!A4" display="10_Sls_Fcst_FS" xr:uid="{00000000-0004-0000-0A00-00000A000000}"/>
    <hyperlink ref="C95" location="'9_Sls_Act_G'!A4" display="9_Sls_Act_G" xr:uid="{00000000-0004-0000-0A00-00000B000000}"/>
    <hyperlink ref="C97" location="'11_Sls_Act_FS'!A4" display="11_Sls_Act_FS" xr:uid="{00000000-0004-0000-0A00-00000C000000}"/>
    <hyperlink ref="C98" location="'12_P&amp;L'!A2" display="12_P&amp;L" xr:uid="{00000000-0004-0000-0A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0</xdr:col>
                    <xdr:colOff>15240</xdr:colOff>
                    <xdr:row>3</xdr:row>
                    <xdr:rowOff>0</xdr:rowOff>
                  </from>
                  <to>
                    <xdr:col>1</xdr:col>
                    <xdr:colOff>0</xdr:colOff>
                    <xdr:row>3</xdr:row>
                    <xdr:rowOff>175260</xdr:rowOff>
                  </to>
                </anchor>
              </controlPr>
            </control>
          </mc:Choice>
        </mc:AlternateContent>
        <mc:AlternateContent xmlns:mc="http://schemas.openxmlformats.org/markup-compatibility/2006">
          <mc:Choice Requires="x14">
            <control shapeId="29698" r:id="rId5" name="Drop Down 2">
              <controlPr defaultSize="0" autoLine="0" autoPict="0">
                <anchor moveWithCells="1">
                  <from>
                    <xdr:col>0</xdr:col>
                    <xdr:colOff>15240</xdr:colOff>
                    <xdr:row>5</xdr:row>
                    <xdr:rowOff>0</xdr:rowOff>
                  </from>
                  <to>
                    <xdr:col>1</xdr:col>
                    <xdr:colOff>0</xdr:colOff>
                    <xdr:row>5</xdr:row>
                    <xdr:rowOff>175260</xdr:rowOff>
                  </to>
                </anchor>
              </controlPr>
            </control>
          </mc:Choice>
        </mc:AlternateContent>
        <mc:AlternateContent xmlns:mc="http://schemas.openxmlformats.org/markup-compatibility/2006">
          <mc:Choice Requires="x14">
            <control shapeId="29699" r:id="rId6" name="Drop Down 3">
              <controlPr defaultSize="0" autoLine="0" autoPict="0">
                <anchor moveWithCells="1">
                  <from>
                    <xdr:col>0</xdr:col>
                    <xdr:colOff>15240</xdr:colOff>
                    <xdr:row>7</xdr:row>
                    <xdr:rowOff>0</xdr:rowOff>
                  </from>
                  <to>
                    <xdr:col>1</xdr:col>
                    <xdr:colOff>0</xdr:colOff>
                    <xdr:row>7</xdr:row>
                    <xdr:rowOff>175260</xdr:rowOff>
                  </to>
                </anchor>
              </controlPr>
            </control>
          </mc:Choice>
        </mc:AlternateContent>
        <mc:AlternateContent xmlns:mc="http://schemas.openxmlformats.org/markup-compatibility/2006">
          <mc:Choice Requires="x14">
            <control shapeId="29700" r:id="rId7" name="Drop Down 4">
              <controlPr defaultSize="0" autoLine="0" autoPict="0">
                <anchor moveWithCells="1">
                  <from>
                    <xdr:col>0</xdr:col>
                    <xdr:colOff>15240</xdr:colOff>
                    <xdr:row>9</xdr:row>
                    <xdr:rowOff>0</xdr:rowOff>
                  </from>
                  <to>
                    <xdr:col>1</xdr:col>
                    <xdr:colOff>0</xdr:colOff>
                    <xdr:row>9</xdr:row>
                    <xdr:rowOff>175260</xdr:rowOff>
                  </to>
                </anchor>
              </controlPr>
            </control>
          </mc:Choice>
        </mc:AlternateContent>
        <mc:AlternateContent xmlns:mc="http://schemas.openxmlformats.org/markup-compatibility/2006">
          <mc:Choice Requires="x14">
            <control shapeId="29701" r:id="rId8" name="Drop Down 5">
              <controlPr defaultSize="0" autoLine="0" autoPict="0">
                <anchor moveWithCells="1">
                  <from>
                    <xdr:col>0</xdr:col>
                    <xdr:colOff>15240</xdr:colOff>
                    <xdr:row>11</xdr:row>
                    <xdr:rowOff>0</xdr:rowOff>
                  </from>
                  <to>
                    <xdr:col>1</xdr:col>
                    <xdr:colOff>0</xdr:colOff>
                    <xdr:row>11</xdr:row>
                    <xdr:rowOff>175260</xdr:rowOff>
                  </to>
                </anchor>
              </controlPr>
            </control>
          </mc:Choice>
        </mc:AlternateContent>
        <mc:AlternateContent xmlns:mc="http://schemas.openxmlformats.org/markup-compatibility/2006">
          <mc:Choice Requires="x14">
            <control shapeId="29702" r:id="rId9" name="Drop Down 6">
              <controlPr defaultSize="0" autoLine="0" autoPict="0">
                <anchor moveWithCells="1">
                  <from>
                    <xdr:col>0</xdr:col>
                    <xdr:colOff>15240</xdr:colOff>
                    <xdr:row>13</xdr:row>
                    <xdr:rowOff>0</xdr:rowOff>
                  </from>
                  <to>
                    <xdr:col>1</xdr:col>
                    <xdr:colOff>0</xdr:colOff>
                    <xdr:row>13</xdr:row>
                    <xdr:rowOff>175260</xdr:rowOff>
                  </to>
                </anchor>
              </controlPr>
            </control>
          </mc:Choice>
        </mc:AlternateContent>
        <mc:AlternateContent xmlns:mc="http://schemas.openxmlformats.org/markup-compatibility/2006">
          <mc:Choice Requires="x14">
            <control shapeId="29703" r:id="rId10" name="Drop Down 7">
              <controlPr defaultSize="0" autoLine="0" autoPict="0">
                <anchor moveWithCells="1">
                  <from>
                    <xdr:col>0</xdr:col>
                    <xdr:colOff>15240</xdr:colOff>
                    <xdr:row>15</xdr:row>
                    <xdr:rowOff>0</xdr:rowOff>
                  </from>
                  <to>
                    <xdr:col>1</xdr:col>
                    <xdr:colOff>0</xdr:colOff>
                    <xdr:row>15</xdr:row>
                    <xdr:rowOff>175260</xdr:rowOff>
                  </to>
                </anchor>
              </controlPr>
            </control>
          </mc:Choice>
        </mc:AlternateContent>
        <mc:AlternateContent xmlns:mc="http://schemas.openxmlformats.org/markup-compatibility/2006">
          <mc:Choice Requires="x14">
            <control shapeId="29704" r:id="rId11" name="Drop Down 8">
              <controlPr defaultSize="0" autoLine="0" autoPict="0">
                <anchor moveWithCells="1">
                  <from>
                    <xdr:col>0</xdr:col>
                    <xdr:colOff>15240</xdr:colOff>
                    <xdr:row>17</xdr:row>
                    <xdr:rowOff>0</xdr:rowOff>
                  </from>
                  <to>
                    <xdr:col>1</xdr:col>
                    <xdr:colOff>0</xdr:colOff>
                    <xdr:row>17</xdr:row>
                    <xdr:rowOff>175260</xdr:rowOff>
                  </to>
                </anchor>
              </controlPr>
            </control>
          </mc:Choice>
        </mc:AlternateContent>
        <mc:AlternateContent xmlns:mc="http://schemas.openxmlformats.org/markup-compatibility/2006">
          <mc:Choice Requires="x14">
            <control shapeId="29705" r:id="rId12" name="Drop Down 9">
              <controlPr defaultSize="0" autoLine="0" autoPict="0">
                <anchor moveWithCells="1">
                  <from>
                    <xdr:col>0</xdr:col>
                    <xdr:colOff>15240</xdr:colOff>
                    <xdr:row>19</xdr:row>
                    <xdr:rowOff>0</xdr:rowOff>
                  </from>
                  <to>
                    <xdr:col>1</xdr:col>
                    <xdr:colOff>0</xdr:colOff>
                    <xdr:row>19</xdr:row>
                    <xdr:rowOff>175260</xdr:rowOff>
                  </to>
                </anchor>
              </controlPr>
            </control>
          </mc:Choice>
        </mc:AlternateContent>
        <mc:AlternateContent xmlns:mc="http://schemas.openxmlformats.org/markup-compatibility/2006">
          <mc:Choice Requires="x14">
            <control shapeId="29706" r:id="rId13" name="Drop Down 10">
              <controlPr defaultSize="0" autoLine="0" autoPict="0">
                <anchor moveWithCells="1">
                  <from>
                    <xdr:col>0</xdr:col>
                    <xdr:colOff>15240</xdr:colOff>
                    <xdr:row>21</xdr:row>
                    <xdr:rowOff>0</xdr:rowOff>
                  </from>
                  <to>
                    <xdr:col>1</xdr:col>
                    <xdr:colOff>0</xdr:colOff>
                    <xdr:row>21</xdr:row>
                    <xdr:rowOff>175260</xdr:rowOff>
                  </to>
                </anchor>
              </controlPr>
            </control>
          </mc:Choice>
        </mc:AlternateContent>
        <mc:AlternateContent xmlns:mc="http://schemas.openxmlformats.org/markup-compatibility/2006">
          <mc:Choice Requires="x14">
            <control shapeId="29707" r:id="rId14" name="Drop Down 11">
              <controlPr defaultSize="0" autoLine="0" autoPict="0">
                <anchor moveWithCells="1">
                  <from>
                    <xdr:col>0</xdr:col>
                    <xdr:colOff>15240</xdr:colOff>
                    <xdr:row>23</xdr:row>
                    <xdr:rowOff>0</xdr:rowOff>
                  </from>
                  <to>
                    <xdr:col>1</xdr:col>
                    <xdr:colOff>0</xdr:colOff>
                    <xdr:row>23</xdr:row>
                    <xdr:rowOff>175260</xdr:rowOff>
                  </to>
                </anchor>
              </controlPr>
            </control>
          </mc:Choice>
        </mc:AlternateContent>
        <mc:AlternateContent xmlns:mc="http://schemas.openxmlformats.org/markup-compatibility/2006">
          <mc:Choice Requires="x14">
            <control shapeId="29708" r:id="rId15" name="Drop Down 12">
              <controlPr defaultSize="0" autoLine="0" autoPict="0">
                <anchor moveWithCells="1">
                  <from>
                    <xdr:col>0</xdr:col>
                    <xdr:colOff>15240</xdr:colOff>
                    <xdr:row>25</xdr:row>
                    <xdr:rowOff>0</xdr:rowOff>
                  </from>
                  <to>
                    <xdr:col>1</xdr:col>
                    <xdr:colOff>0</xdr:colOff>
                    <xdr:row>25</xdr:row>
                    <xdr:rowOff>175260</xdr:rowOff>
                  </to>
                </anchor>
              </controlPr>
            </control>
          </mc:Choice>
        </mc:AlternateContent>
        <mc:AlternateContent xmlns:mc="http://schemas.openxmlformats.org/markup-compatibility/2006">
          <mc:Choice Requires="x14">
            <control shapeId="29709" r:id="rId16" name="Drop Down 13">
              <controlPr defaultSize="0" autoLine="0" autoPict="0">
                <anchor moveWithCells="1">
                  <from>
                    <xdr:col>0</xdr:col>
                    <xdr:colOff>15240</xdr:colOff>
                    <xdr:row>27</xdr:row>
                    <xdr:rowOff>0</xdr:rowOff>
                  </from>
                  <to>
                    <xdr:col>1</xdr:col>
                    <xdr:colOff>0</xdr:colOff>
                    <xdr:row>27</xdr:row>
                    <xdr:rowOff>175260</xdr:rowOff>
                  </to>
                </anchor>
              </controlPr>
            </control>
          </mc:Choice>
        </mc:AlternateContent>
        <mc:AlternateContent xmlns:mc="http://schemas.openxmlformats.org/markup-compatibility/2006">
          <mc:Choice Requires="x14">
            <control shapeId="29710" r:id="rId17" name="Drop Down 14">
              <controlPr defaultSize="0" autoLine="0" autoPict="0">
                <anchor moveWithCells="1">
                  <from>
                    <xdr:col>0</xdr:col>
                    <xdr:colOff>15240</xdr:colOff>
                    <xdr:row>29</xdr:row>
                    <xdr:rowOff>0</xdr:rowOff>
                  </from>
                  <to>
                    <xdr:col>1</xdr:col>
                    <xdr:colOff>0</xdr:colOff>
                    <xdr:row>29</xdr:row>
                    <xdr:rowOff>175260</xdr:rowOff>
                  </to>
                </anchor>
              </controlPr>
            </control>
          </mc:Choice>
        </mc:AlternateContent>
        <mc:AlternateContent xmlns:mc="http://schemas.openxmlformats.org/markup-compatibility/2006">
          <mc:Choice Requires="x14">
            <control shapeId="29711" r:id="rId18" name="Drop Down 15">
              <controlPr defaultSize="0" autoLine="0" autoPict="0">
                <anchor moveWithCells="1">
                  <from>
                    <xdr:col>0</xdr:col>
                    <xdr:colOff>15240</xdr:colOff>
                    <xdr:row>33</xdr:row>
                    <xdr:rowOff>0</xdr:rowOff>
                  </from>
                  <to>
                    <xdr:col>1</xdr:col>
                    <xdr:colOff>0</xdr:colOff>
                    <xdr:row>33</xdr:row>
                    <xdr:rowOff>175260</xdr:rowOff>
                  </to>
                </anchor>
              </controlPr>
            </control>
          </mc:Choice>
        </mc:AlternateContent>
        <mc:AlternateContent xmlns:mc="http://schemas.openxmlformats.org/markup-compatibility/2006">
          <mc:Choice Requires="x14">
            <control shapeId="29712" r:id="rId19" name="Drop Down 16">
              <controlPr defaultSize="0" autoLine="0" autoPict="0">
                <anchor moveWithCells="1">
                  <from>
                    <xdr:col>0</xdr:col>
                    <xdr:colOff>15240</xdr:colOff>
                    <xdr:row>35</xdr:row>
                    <xdr:rowOff>0</xdr:rowOff>
                  </from>
                  <to>
                    <xdr:col>1</xdr:col>
                    <xdr:colOff>0</xdr:colOff>
                    <xdr:row>35</xdr:row>
                    <xdr:rowOff>175260</xdr:rowOff>
                  </to>
                </anchor>
              </controlPr>
            </control>
          </mc:Choice>
        </mc:AlternateContent>
        <mc:AlternateContent xmlns:mc="http://schemas.openxmlformats.org/markup-compatibility/2006">
          <mc:Choice Requires="x14">
            <control shapeId="29713" r:id="rId20" name="Drop Down 17">
              <controlPr defaultSize="0" autoLine="0" autoPict="0">
                <anchor moveWithCells="1">
                  <from>
                    <xdr:col>0</xdr:col>
                    <xdr:colOff>15240</xdr:colOff>
                    <xdr:row>37</xdr:row>
                    <xdr:rowOff>0</xdr:rowOff>
                  </from>
                  <to>
                    <xdr:col>1</xdr:col>
                    <xdr:colOff>0</xdr:colOff>
                    <xdr:row>37</xdr:row>
                    <xdr:rowOff>175260</xdr:rowOff>
                  </to>
                </anchor>
              </controlPr>
            </control>
          </mc:Choice>
        </mc:AlternateContent>
        <mc:AlternateContent xmlns:mc="http://schemas.openxmlformats.org/markup-compatibility/2006">
          <mc:Choice Requires="x14">
            <control shapeId="29714" r:id="rId21" name="Drop Down 18">
              <controlPr defaultSize="0" autoLine="0" autoPict="0">
                <anchor moveWithCells="1">
                  <from>
                    <xdr:col>0</xdr:col>
                    <xdr:colOff>15240</xdr:colOff>
                    <xdr:row>39</xdr:row>
                    <xdr:rowOff>0</xdr:rowOff>
                  </from>
                  <to>
                    <xdr:col>1</xdr:col>
                    <xdr:colOff>0</xdr:colOff>
                    <xdr:row>39</xdr:row>
                    <xdr:rowOff>175260</xdr:rowOff>
                  </to>
                </anchor>
              </controlPr>
            </control>
          </mc:Choice>
        </mc:AlternateContent>
        <mc:AlternateContent xmlns:mc="http://schemas.openxmlformats.org/markup-compatibility/2006">
          <mc:Choice Requires="x14">
            <control shapeId="29715" r:id="rId22" name="Drop Down 19">
              <controlPr defaultSize="0" autoLine="0" autoPict="0">
                <anchor moveWithCells="1">
                  <from>
                    <xdr:col>0</xdr:col>
                    <xdr:colOff>15240</xdr:colOff>
                    <xdr:row>41</xdr:row>
                    <xdr:rowOff>0</xdr:rowOff>
                  </from>
                  <to>
                    <xdr:col>1</xdr:col>
                    <xdr:colOff>0</xdr:colOff>
                    <xdr:row>41</xdr:row>
                    <xdr:rowOff>175260</xdr:rowOff>
                  </to>
                </anchor>
              </controlPr>
            </control>
          </mc:Choice>
        </mc:AlternateContent>
        <mc:AlternateContent xmlns:mc="http://schemas.openxmlformats.org/markup-compatibility/2006">
          <mc:Choice Requires="x14">
            <control shapeId="29716" r:id="rId23" name="Drop Down 20">
              <controlPr defaultSize="0" autoLine="0" autoPict="0">
                <anchor moveWithCells="1">
                  <from>
                    <xdr:col>0</xdr:col>
                    <xdr:colOff>15240</xdr:colOff>
                    <xdr:row>43</xdr:row>
                    <xdr:rowOff>0</xdr:rowOff>
                  </from>
                  <to>
                    <xdr:col>1</xdr:col>
                    <xdr:colOff>0</xdr:colOff>
                    <xdr:row>43</xdr:row>
                    <xdr:rowOff>175260</xdr:rowOff>
                  </to>
                </anchor>
              </controlPr>
            </control>
          </mc:Choice>
        </mc:AlternateContent>
        <mc:AlternateContent xmlns:mc="http://schemas.openxmlformats.org/markup-compatibility/2006">
          <mc:Choice Requires="x14">
            <control shapeId="29717" r:id="rId24" name="Drop Down 21">
              <controlPr defaultSize="0" autoLine="0" autoPict="0">
                <anchor moveWithCells="1">
                  <from>
                    <xdr:col>0</xdr:col>
                    <xdr:colOff>15240</xdr:colOff>
                    <xdr:row>45</xdr:row>
                    <xdr:rowOff>0</xdr:rowOff>
                  </from>
                  <to>
                    <xdr:col>1</xdr:col>
                    <xdr:colOff>0</xdr:colOff>
                    <xdr:row>45</xdr:row>
                    <xdr:rowOff>175260</xdr:rowOff>
                  </to>
                </anchor>
              </controlPr>
            </control>
          </mc:Choice>
        </mc:AlternateContent>
        <mc:AlternateContent xmlns:mc="http://schemas.openxmlformats.org/markup-compatibility/2006">
          <mc:Choice Requires="x14">
            <control shapeId="29718" r:id="rId25" name="Drop Down 22">
              <controlPr defaultSize="0" autoLine="0" autoPict="0">
                <anchor moveWithCells="1">
                  <from>
                    <xdr:col>0</xdr:col>
                    <xdr:colOff>15240</xdr:colOff>
                    <xdr:row>47</xdr:row>
                    <xdr:rowOff>0</xdr:rowOff>
                  </from>
                  <to>
                    <xdr:col>1</xdr:col>
                    <xdr:colOff>0</xdr:colOff>
                    <xdr:row>47</xdr:row>
                    <xdr:rowOff>175260</xdr:rowOff>
                  </to>
                </anchor>
              </controlPr>
            </control>
          </mc:Choice>
        </mc:AlternateContent>
        <mc:AlternateContent xmlns:mc="http://schemas.openxmlformats.org/markup-compatibility/2006">
          <mc:Choice Requires="x14">
            <control shapeId="29719" r:id="rId26" name="Drop Down 23">
              <controlPr defaultSize="0" autoLine="0" autoPict="0">
                <anchor moveWithCells="1">
                  <from>
                    <xdr:col>0</xdr:col>
                    <xdr:colOff>15240</xdr:colOff>
                    <xdr:row>49</xdr:row>
                    <xdr:rowOff>0</xdr:rowOff>
                  </from>
                  <to>
                    <xdr:col>1</xdr:col>
                    <xdr:colOff>0</xdr:colOff>
                    <xdr:row>49</xdr:row>
                    <xdr:rowOff>175260</xdr:rowOff>
                  </to>
                </anchor>
              </controlPr>
            </control>
          </mc:Choice>
        </mc:AlternateContent>
        <mc:AlternateContent xmlns:mc="http://schemas.openxmlformats.org/markup-compatibility/2006">
          <mc:Choice Requires="x14">
            <control shapeId="29720" r:id="rId27" name="Drop Down 24">
              <controlPr defaultSize="0" autoLine="0" autoPict="0">
                <anchor moveWithCells="1">
                  <from>
                    <xdr:col>0</xdr:col>
                    <xdr:colOff>15240</xdr:colOff>
                    <xdr:row>31</xdr:row>
                    <xdr:rowOff>0</xdr:rowOff>
                  </from>
                  <to>
                    <xdr:col>1</xdr:col>
                    <xdr:colOff>0</xdr:colOff>
                    <xdr:row>31</xdr:row>
                    <xdr:rowOff>175260</xdr:rowOff>
                  </to>
                </anchor>
              </controlPr>
            </control>
          </mc:Choice>
        </mc:AlternateContent>
        <mc:AlternateContent xmlns:mc="http://schemas.openxmlformats.org/markup-compatibility/2006">
          <mc:Choice Requires="x14">
            <control shapeId="29721" r:id="rId28" name="Drop Down 25">
              <controlPr defaultSize="0" autoLine="0" autoPict="0">
                <anchor moveWithCells="1">
                  <from>
                    <xdr:col>0</xdr:col>
                    <xdr:colOff>15240</xdr:colOff>
                    <xdr:row>51</xdr:row>
                    <xdr:rowOff>0</xdr:rowOff>
                  </from>
                  <to>
                    <xdr:col>1</xdr:col>
                    <xdr:colOff>0</xdr:colOff>
                    <xdr:row>51</xdr:row>
                    <xdr:rowOff>175260</xdr:rowOff>
                  </to>
                </anchor>
              </controlPr>
            </control>
          </mc:Choice>
        </mc:AlternateContent>
        <mc:AlternateContent xmlns:mc="http://schemas.openxmlformats.org/markup-compatibility/2006">
          <mc:Choice Requires="x14">
            <control shapeId="29722" r:id="rId29" name="Drop Down 26">
              <controlPr defaultSize="0" autoLine="0" autoPict="0">
                <anchor moveWithCells="1">
                  <from>
                    <xdr:col>4</xdr:col>
                    <xdr:colOff>15240</xdr:colOff>
                    <xdr:row>2</xdr:row>
                    <xdr:rowOff>15240</xdr:rowOff>
                  </from>
                  <to>
                    <xdr:col>4</xdr:col>
                    <xdr:colOff>632460</xdr:colOff>
                    <xdr:row>3</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R73"/>
  <sheetViews>
    <sheetView workbookViewId="0">
      <pane xSplit="4" ySplit="3" topLeftCell="E4" activePane="bottomRight" state="frozen"/>
      <selection activeCell="D9" sqref="D9"/>
      <selection pane="topRight" activeCell="D9" sqref="D9"/>
      <selection pane="bottomLeft" activeCell="D9" sqref="D9"/>
      <selection pane="bottomRight" activeCell="E4" sqref="E4"/>
    </sheetView>
  </sheetViews>
  <sheetFormatPr defaultRowHeight="14.4" x14ac:dyDescent="0.3"/>
  <cols>
    <col min="1" max="2" width="22.21875" customWidth="1"/>
    <col min="3" max="3" width="22.21875" style="63" customWidth="1"/>
    <col min="4" max="4" width="8.77734375" style="63" customWidth="1"/>
    <col min="5" max="16" width="9.21875" style="7" customWidth="1"/>
    <col min="17" max="17" width="10.5546875" style="7" customWidth="1"/>
  </cols>
  <sheetData>
    <row r="1" spans="1:17" ht="18.600000000000001" thickBot="1" x14ac:dyDescent="0.4">
      <c r="A1" s="101" t="s">
        <v>437</v>
      </c>
      <c r="B1" s="101"/>
      <c r="C1" s="149"/>
      <c r="D1" s="236" t="s">
        <v>449</v>
      </c>
      <c r="E1" s="382" t="str">
        <f>+"Remember there are "&amp;Start!B30&amp;" packages per case"</f>
        <v>Remember there are  packages per case</v>
      </c>
      <c r="F1" s="382"/>
      <c r="G1" s="382"/>
      <c r="H1" s="382"/>
      <c r="I1" s="382"/>
      <c r="J1" s="382"/>
      <c r="K1" s="382"/>
      <c r="L1" s="382"/>
      <c r="M1" s="382"/>
      <c r="N1" s="382"/>
      <c r="O1" s="382"/>
      <c r="P1" s="382"/>
    </row>
    <row r="2" spans="1:17" ht="14.55" customHeight="1" x14ac:dyDescent="0.35">
      <c r="A2" s="148"/>
      <c r="B2" s="148"/>
      <c r="C2" s="150"/>
      <c r="D2" s="150"/>
      <c r="E2" s="383" t="s">
        <v>439</v>
      </c>
      <c r="F2" s="383"/>
      <c r="G2" s="383"/>
      <c r="H2" s="383"/>
      <c r="I2" s="383"/>
      <c r="J2" s="383"/>
      <c r="K2" s="383"/>
      <c r="L2" s="383"/>
      <c r="M2" s="383"/>
      <c r="N2" s="383"/>
      <c r="O2" s="383"/>
      <c r="P2" s="383"/>
    </row>
    <row r="3" spans="1:17" ht="14.55" customHeight="1" x14ac:dyDescent="0.3">
      <c r="A3" s="10" t="s">
        <v>301</v>
      </c>
      <c r="B3" s="10" t="s">
        <v>300</v>
      </c>
      <c r="C3" s="160" t="s">
        <v>302</v>
      </c>
      <c r="D3" s="160" t="s">
        <v>357</v>
      </c>
      <c r="E3" s="49" t="str">
        <f>IF(wa!$G$78=2,"Jan",VLOOKUP(wa!$G$78-1,wa!$F$65:$G$77,2,FALSE))</f>
        <v>Jul</v>
      </c>
      <c r="F3" s="49" t="str">
        <f>+VLOOKUP(wa!$G$78,wa!$F$65:$G$77,2,FALSE)</f>
        <v>Aug</v>
      </c>
      <c r="G3" s="49" t="str">
        <f>IF(F3="Jan","Feb",VLOOKUP((VLOOKUP(F3,wa!$G$65:$H$77,2,FALSE)+1),wa!$F$65:$G$77,2,FALSE))</f>
        <v>Sep</v>
      </c>
      <c r="H3" s="49" t="str">
        <f>IF(G3="Jan","Feb",VLOOKUP((VLOOKUP(G3,wa!$G$65:$H$77,2,FALSE)+1),wa!$F$65:$G$77,2,FALSE))</f>
        <v>Oct</v>
      </c>
      <c r="I3" s="49" t="str">
        <f>IF(H3="Jan","Feb",VLOOKUP((VLOOKUP(H3,wa!$G$65:$H$77,2,FALSE)+1),wa!$F$65:$G$77,2,FALSE))</f>
        <v>Nov</v>
      </c>
      <c r="J3" s="49" t="str">
        <f>IF(I3="Jan","Feb",VLOOKUP((VLOOKUP(I3,wa!$G$65:$H$77,2,FALSE)+1),wa!$F$65:$G$77,2,FALSE))</f>
        <v>Dec</v>
      </c>
      <c r="K3" s="49" t="str">
        <f>IF(J3="Jan","Feb",VLOOKUP((VLOOKUP(J3,wa!$G$65:$H$77,2,FALSE)+1),wa!$F$65:$G$77,2,FALSE))</f>
        <v>Jan</v>
      </c>
      <c r="L3" s="49" t="str">
        <f>IF(K3="Jan","Feb",VLOOKUP((VLOOKUP(K3,wa!$G$65:$H$77,2,FALSE)+1),wa!$F$65:$G$77,2,FALSE))</f>
        <v>Feb</v>
      </c>
      <c r="M3" s="49" t="str">
        <f>IF(L3="Jan","Feb",VLOOKUP((VLOOKUP(L3,wa!$G$65:$H$77,2,FALSE)+1),wa!$F$65:$G$77,2,FALSE))</f>
        <v>Mar</v>
      </c>
      <c r="N3" s="49" t="str">
        <f>IF(M3="Jan","Feb",VLOOKUP((VLOOKUP(M3,wa!$G$65:$H$77,2,FALSE)+1),wa!$F$65:$G$77,2,FALSE))</f>
        <v>Apr</v>
      </c>
      <c r="O3" s="49" t="str">
        <f>IF(N3="Jan","Feb",VLOOKUP((VLOOKUP(N3,wa!$G$65:$H$77,2,FALSE)+1),wa!$F$65:$G$77,2,FALSE))</f>
        <v>May</v>
      </c>
      <c r="P3" s="49" t="str">
        <f>IF(O3="Jan","Feb",VLOOKUP((VLOOKUP(O3,wa!$G$65:$H$77,2,FALSE)+1),wa!$F$65:$G$77,2,FALSE))</f>
        <v>Jun</v>
      </c>
      <c r="Q3" s="49" t="s">
        <v>41</v>
      </c>
    </row>
    <row r="4" spans="1:17" ht="14.55" customHeight="1" x14ac:dyDescent="0.3">
      <c r="A4" s="180" t="str">
        <f>"       "&amp;CHOOSE(wa!N48,wa!$H$47,wa!$H$48,wa!$H$49,wa!$H$50,wa!$H$51)&amp;IF(wa!N48=1,""," ")</f>
        <v xml:space="preserve">       &lt;&lt;Select&gt;&gt;</v>
      </c>
      <c r="B4" s="159" t="str">
        <f>+IF('8_Sls_Fcst_G'!$B4&lt;&gt;"",'8_Sls_Fcst_G'!$B4,"")</f>
        <v/>
      </c>
      <c r="C4" s="159" t="str">
        <f>+IF('8_Sls_Fcst_G'!$C4&lt;&gt;"",'8_Sls_Fcst_G'!$C4,"")</f>
        <v/>
      </c>
      <c r="D4" s="159" t="s">
        <v>30</v>
      </c>
      <c r="E4" s="233"/>
      <c r="F4" s="233"/>
      <c r="G4" s="233"/>
      <c r="H4" s="233"/>
      <c r="I4" s="233"/>
      <c r="J4" s="233"/>
      <c r="K4" s="233"/>
      <c r="L4" s="233"/>
      <c r="M4" s="233"/>
      <c r="N4" s="233"/>
      <c r="O4" s="233"/>
      <c r="P4" s="233"/>
      <c r="Q4" s="49">
        <f>SUM(E4:P4)</f>
        <v>0</v>
      </c>
    </row>
    <row r="5" spans="1:17" ht="14.55" customHeight="1" x14ac:dyDescent="0.3">
      <c r="A5" s="180" t="str">
        <f>"       "&amp;CHOOSE(wa!N49,wa!$H$47,wa!$H$48,wa!$H$49,wa!$H$50,wa!$H$51)&amp;IF(wa!N49=1,""," feature")</f>
        <v xml:space="preserve">       &lt;&lt;Select&gt;&gt;</v>
      </c>
      <c r="B5" s="159" t="str">
        <f>+IF(B4&lt;&gt;"",B4,"")</f>
        <v/>
      </c>
      <c r="C5" s="159" t="str">
        <f>+IF(C4&lt;&gt;"",C4,"")</f>
        <v/>
      </c>
      <c r="D5" s="159" t="s">
        <v>318</v>
      </c>
      <c r="E5" s="234"/>
      <c r="F5" s="234"/>
      <c r="G5" s="234"/>
      <c r="H5" s="234"/>
      <c r="I5" s="234"/>
      <c r="J5" s="234"/>
      <c r="K5" s="234"/>
      <c r="L5" s="234"/>
      <c r="M5" s="234"/>
      <c r="N5" s="234"/>
      <c r="O5" s="234"/>
      <c r="P5" s="234"/>
      <c r="Q5" s="49">
        <f t="shared" ref="Q5:Q53" si="0">SUM(E5:P5)</f>
        <v>0</v>
      </c>
    </row>
    <row r="6" spans="1:17" ht="14.55" customHeight="1" x14ac:dyDescent="0.3">
      <c r="A6" s="180" t="str">
        <f>"       "&amp;CHOOSE(wa!N50,wa!$H$47,wa!$H$48,wa!$H$49,wa!$H$50,wa!$H$51)&amp;IF(wa!N50=1,""," ")</f>
        <v xml:space="preserve">       &lt;&lt;Select&gt;&gt;</v>
      </c>
      <c r="B6" s="159" t="str">
        <f>+IF('8_Sls_Fcst_G'!$B6&lt;&gt;"",'8_Sls_Fcst_G'!$B6,"")</f>
        <v/>
      </c>
      <c r="C6" s="159" t="str">
        <f>+IF('8_Sls_Fcst_G'!$C6&lt;&gt;"",'8_Sls_Fcst_G'!$C6,"")</f>
        <v/>
      </c>
      <c r="D6" s="159" t="s">
        <v>30</v>
      </c>
      <c r="E6" s="233"/>
      <c r="F6" s="233"/>
      <c r="G6" s="233"/>
      <c r="H6" s="233"/>
      <c r="I6" s="233"/>
      <c r="J6" s="233"/>
      <c r="K6" s="233"/>
      <c r="L6" s="233"/>
      <c r="M6" s="233"/>
      <c r="N6" s="233"/>
      <c r="O6" s="233"/>
      <c r="P6" s="233"/>
      <c r="Q6" s="49">
        <f t="shared" si="0"/>
        <v>0</v>
      </c>
    </row>
    <row r="7" spans="1:17" ht="14.55" customHeight="1" x14ac:dyDescent="0.3">
      <c r="A7" s="180" t="str">
        <f>"       "&amp;CHOOSE(wa!N51,wa!$H$47,wa!$H$48,wa!$H$49,wa!$H$50,wa!$H$51)&amp;IF(wa!N51=1,""," feature")</f>
        <v xml:space="preserve">       &lt;&lt;Select&gt;&gt;</v>
      </c>
      <c r="B7" s="159" t="str">
        <f>+IF(B6&lt;&gt;"",B6,"")</f>
        <v/>
      </c>
      <c r="C7" s="159" t="str">
        <f>+IF(C6&lt;&gt;"",C6,"")</f>
        <v/>
      </c>
      <c r="D7" s="159" t="s">
        <v>318</v>
      </c>
      <c r="E7" s="234"/>
      <c r="F7" s="234"/>
      <c r="G7" s="234"/>
      <c r="H7" s="234"/>
      <c r="I7" s="234"/>
      <c r="J7" s="234"/>
      <c r="K7" s="234"/>
      <c r="L7" s="234"/>
      <c r="M7" s="234"/>
      <c r="N7" s="234"/>
      <c r="O7" s="234"/>
      <c r="P7" s="234"/>
      <c r="Q7" s="49">
        <f t="shared" si="0"/>
        <v>0</v>
      </c>
    </row>
    <row r="8" spans="1:17" ht="14.55" customHeight="1" x14ac:dyDescent="0.3">
      <c r="A8" s="180" t="str">
        <f>"       "&amp;CHOOSE(wa!N52,wa!$H$47,wa!$H$48,wa!$H$49,wa!$H$50,wa!$H$51)&amp;IF(wa!N52=1,""," ")</f>
        <v xml:space="preserve">       &lt;&lt;Select&gt;&gt;</v>
      </c>
      <c r="B8" s="159" t="str">
        <f>+IF('8_Sls_Fcst_G'!$B8&lt;&gt;"",'8_Sls_Fcst_G'!$B8,"")</f>
        <v/>
      </c>
      <c r="C8" s="159" t="str">
        <f>+IF('8_Sls_Fcst_G'!$C8&lt;&gt;"",'8_Sls_Fcst_G'!$C8,"")</f>
        <v/>
      </c>
      <c r="D8" s="159" t="s">
        <v>30</v>
      </c>
      <c r="E8" s="233"/>
      <c r="F8" s="233"/>
      <c r="G8" s="233"/>
      <c r="H8" s="233"/>
      <c r="I8" s="233"/>
      <c r="J8" s="233"/>
      <c r="K8" s="233"/>
      <c r="L8" s="233"/>
      <c r="M8" s="233"/>
      <c r="N8" s="233"/>
      <c r="O8" s="233"/>
      <c r="P8" s="233"/>
      <c r="Q8" s="49">
        <f t="shared" si="0"/>
        <v>0</v>
      </c>
    </row>
    <row r="9" spans="1:17" ht="14.55" customHeight="1" x14ac:dyDescent="0.3">
      <c r="A9" s="180" t="str">
        <f>"       "&amp;CHOOSE(wa!N53,wa!$H$47,wa!$H$48,wa!$H$49,wa!$H$50,wa!$H$51)&amp;IF(wa!N53=1,""," feature")</f>
        <v xml:space="preserve">       &lt;&lt;Select&gt;&gt;</v>
      </c>
      <c r="B9" s="159" t="str">
        <f>+IF(B8&lt;&gt;"",B8,"")</f>
        <v/>
      </c>
      <c r="C9" s="159" t="str">
        <f>+IF(C8&lt;&gt;"",C8,"")</f>
        <v/>
      </c>
      <c r="D9" s="159" t="s">
        <v>318</v>
      </c>
      <c r="E9" s="234"/>
      <c r="F9" s="234"/>
      <c r="G9" s="234"/>
      <c r="H9" s="234"/>
      <c r="I9" s="234"/>
      <c r="J9" s="234"/>
      <c r="K9" s="234"/>
      <c r="L9" s="234"/>
      <c r="M9" s="234"/>
      <c r="N9" s="234"/>
      <c r="O9" s="234"/>
      <c r="P9" s="234"/>
      <c r="Q9" s="49">
        <f t="shared" si="0"/>
        <v>0</v>
      </c>
    </row>
    <row r="10" spans="1:17" ht="14.55" customHeight="1" x14ac:dyDescent="0.3">
      <c r="A10" s="180" t="str">
        <f>"       "&amp;CHOOSE(wa!N54,wa!$H$47,wa!$H$48,wa!$H$49,wa!$H$50,wa!$H$51)&amp;IF(wa!N54=1,""," ")</f>
        <v xml:space="preserve">       &lt;&lt;Select&gt;&gt;</v>
      </c>
      <c r="B10" s="159" t="str">
        <f>+IF('8_Sls_Fcst_G'!$B10&lt;&gt;"",'8_Sls_Fcst_G'!$B10,"")</f>
        <v/>
      </c>
      <c r="C10" s="159" t="str">
        <f>+IF('8_Sls_Fcst_G'!$C10&lt;&gt;"",'8_Sls_Fcst_G'!$C10,"")</f>
        <v/>
      </c>
      <c r="D10" s="159" t="s">
        <v>30</v>
      </c>
      <c r="E10" s="233"/>
      <c r="F10" s="233"/>
      <c r="G10" s="233"/>
      <c r="H10" s="233"/>
      <c r="I10" s="233"/>
      <c r="J10" s="233"/>
      <c r="K10" s="233"/>
      <c r="L10" s="233"/>
      <c r="M10" s="233"/>
      <c r="N10" s="233"/>
      <c r="O10" s="233"/>
      <c r="P10" s="233"/>
      <c r="Q10" s="49">
        <f t="shared" si="0"/>
        <v>0</v>
      </c>
    </row>
    <row r="11" spans="1:17" ht="14.55" customHeight="1" x14ac:dyDescent="0.3">
      <c r="A11" s="180" t="str">
        <f>"       "&amp;CHOOSE(wa!N55,wa!$H$47,wa!$H$48,wa!$H$49,wa!$H$50,wa!$H$51)&amp;IF(wa!N55=1,""," feature")</f>
        <v xml:space="preserve">       &lt;&lt;Select&gt;&gt;</v>
      </c>
      <c r="B11" s="159" t="str">
        <f>+IF(B10&lt;&gt;"",B10,"")</f>
        <v/>
      </c>
      <c r="C11" s="159" t="str">
        <f>+IF(C10&lt;&gt;"",C10,"")</f>
        <v/>
      </c>
      <c r="D11" s="159" t="s">
        <v>318</v>
      </c>
      <c r="E11" s="234"/>
      <c r="F11" s="234"/>
      <c r="G11" s="234"/>
      <c r="H11" s="234"/>
      <c r="I11" s="234"/>
      <c r="J11" s="234"/>
      <c r="K11" s="234"/>
      <c r="L11" s="234"/>
      <c r="M11" s="234"/>
      <c r="N11" s="234"/>
      <c r="O11" s="234"/>
      <c r="P11" s="234"/>
      <c r="Q11" s="49">
        <f t="shared" si="0"/>
        <v>0</v>
      </c>
    </row>
    <row r="12" spans="1:17" ht="14.55" customHeight="1" x14ac:dyDescent="0.3">
      <c r="A12" s="180" t="str">
        <f>"       "&amp;CHOOSE(wa!N56,wa!$H$47,wa!$H$48,wa!$H$49,wa!$H$50,wa!$H$51)&amp;IF(wa!N56=1,""," ")</f>
        <v xml:space="preserve">       &lt;&lt;Select&gt;&gt;</v>
      </c>
      <c r="B12" s="159" t="str">
        <f>+IF('8_Sls_Fcst_G'!$B12&lt;&gt;"",'8_Sls_Fcst_G'!$B12,"")</f>
        <v/>
      </c>
      <c r="C12" s="159" t="str">
        <f>+IF('8_Sls_Fcst_G'!$C12&lt;&gt;"",'8_Sls_Fcst_G'!$C12,"")</f>
        <v/>
      </c>
      <c r="D12" s="159" t="s">
        <v>30</v>
      </c>
      <c r="E12" s="233"/>
      <c r="F12" s="233"/>
      <c r="G12" s="233"/>
      <c r="H12" s="233"/>
      <c r="I12" s="233"/>
      <c r="J12" s="233"/>
      <c r="K12" s="233"/>
      <c r="L12" s="233"/>
      <c r="M12" s="233"/>
      <c r="N12" s="233"/>
      <c r="O12" s="233"/>
      <c r="P12" s="233"/>
      <c r="Q12" s="49">
        <f t="shared" si="0"/>
        <v>0</v>
      </c>
    </row>
    <row r="13" spans="1:17" ht="14.55" customHeight="1" x14ac:dyDescent="0.3">
      <c r="A13" s="180" t="str">
        <f>"       "&amp;CHOOSE(wa!N57,wa!$H$47,wa!$H$48,wa!$H$49,wa!$H$50,wa!$H$51)&amp;IF(wa!N57=1,""," feature")</f>
        <v xml:space="preserve">       &lt;&lt;Select&gt;&gt;</v>
      </c>
      <c r="B13" s="159" t="str">
        <f>+IF(B12&lt;&gt;"",B12,"")</f>
        <v/>
      </c>
      <c r="C13" s="159" t="str">
        <f>+IF(C12&lt;&gt;"",C12,"")</f>
        <v/>
      </c>
      <c r="D13" s="159" t="s">
        <v>318</v>
      </c>
      <c r="E13" s="234"/>
      <c r="F13" s="234"/>
      <c r="G13" s="234"/>
      <c r="H13" s="234"/>
      <c r="I13" s="234"/>
      <c r="J13" s="234"/>
      <c r="K13" s="234"/>
      <c r="L13" s="234"/>
      <c r="M13" s="234"/>
      <c r="N13" s="234"/>
      <c r="O13" s="234"/>
      <c r="P13" s="234"/>
      <c r="Q13" s="49">
        <f t="shared" si="0"/>
        <v>0</v>
      </c>
    </row>
    <row r="14" spans="1:17" ht="14.55" customHeight="1" x14ac:dyDescent="0.3">
      <c r="A14" s="180" t="str">
        <f>"       "&amp;CHOOSE(wa!N58,wa!$H$47,wa!$H$48,wa!$H$49,wa!$H$50,wa!$H$51)&amp;IF(wa!N58=1,""," ")</f>
        <v xml:space="preserve">       &lt;&lt;Select&gt;&gt;</v>
      </c>
      <c r="B14" s="159" t="str">
        <f>+IF('8_Sls_Fcst_G'!$B14&lt;&gt;"",'8_Sls_Fcst_G'!$B14,"")</f>
        <v/>
      </c>
      <c r="C14" s="159" t="str">
        <f>+IF('8_Sls_Fcst_G'!$C14&lt;&gt;"",'8_Sls_Fcst_G'!$C14,"")</f>
        <v/>
      </c>
      <c r="D14" s="159" t="s">
        <v>30</v>
      </c>
      <c r="E14" s="233"/>
      <c r="F14" s="233"/>
      <c r="G14" s="233"/>
      <c r="H14" s="233"/>
      <c r="I14" s="233"/>
      <c r="J14" s="233"/>
      <c r="K14" s="233"/>
      <c r="L14" s="233"/>
      <c r="M14" s="233"/>
      <c r="N14" s="233"/>
      <c r="O14" s="233"/>
      <c r="P14" s="233"/>
      <c r="Q14" s="49">
        <f t="shared" si="0"/>
        <v>0</v>
      </c>
    </row>
    <row r="15" spans="1:17" ht="14.55" customHeight="1" x14ac:dyDescent="0.3">
      <c r="A15" s="180" t="str">
        <f>"       "&amp;CHOOSE(wa!N59,wa!$H$47,wa!$H$48,wa!$H$49,wa!$H$50,wa!$H$51)&amp;IF(wa!N59=1,""," feature")</f>
        <v xml:space="preserve">       &lt;&lt;Select&gt;&gt;</v>
      </c>
      <c r="B15" s="159" t="str">
        <f>+IF(B14&lt;&gt;"",B14,"")</f>
        <v/>
      </c>
      <c r="C15" s="159" t="str">
        <f>+IF(C14&lt;&gt;"",C14,"")</f>
        <v/>
      </c>
      <c r="D15" s="159" t="s">
        <v>318</v>
      </c>
      <c r="E15" s="234"/>
      <c r="F15" s="234"/>
      <c r="G15" s="234"/>
      <c r="H15" s="234"/>
      <c r="I15" s="234"/>
      <c r="J15" s="234"/>
      <c r="K15" s="234"/>
      <c r="L15" s="234"/>
      <c r="M15" s="234"/>
      <c r="N15" s="234"/>
      <c r="O15" s="234"/>
      <c r="P15" s="234"/>
      <c r="Q15" s="49">
        <f t="shared" si="0"/>
        <v>0</v>
      </c>
    </row>
    <row r="16" spans="1:17" ht="14.55" customHeight="1" x14ac:dyDescent="0.3">
      <c r="A16" s="180" t="str">
        <f>"       "&amp;CHOOSE(wa!N60,wa!$H$47,wa!$H$48,wa!$H$49,wa!$H$50,wa!$H$51)&amp;IF(wa!N60=1,""," ")</f>
        <v xml:space="preserve">       &lt;&lt;Select&gt;&gt;</v>
      </c>
      <c r="B16" s="159" t="str">
        <f>+IF('8_Sls_Fcst_G'!$B16&lt;&gt;"",'8_Sls_Fcst_G'!$B16,"")</f>
        <v/>
      </c>
      <c r="C16" s="159" t="str">
        <f>+IF('8_Sls_Fcst_G'!$C16&lt;&gt;"",'8_Sls_Fcst_G'!$C16,"")</f>
        <v/>
      </c>
      <c r="D16" s="159" t="s">
        <v>30</v>
      </c>
      <c r="E16" s="233"/>
      <c r="F16" s="233"/>
      <c r="G16" s="233"/>
      <c r="H16" s="233"/>
      <c r="I16" s="233"/>
      <c r="J16" s="233"/>
      <c r="K16" s="233"/>
      <c r="L16" s="233"/>
      <c r="M16" s="233"/>
      <c r="N16" s="233"/>
      <c r="O16" s="233"/>
      <c r="P16" s="233"/>
      <c r="Q16" s="49">
        <f t="shared" si="0"/>
        <v>0</v>
      </c>
    </row>
    <row r="17" spans="1:17" ht="14.55" customHeight="1" x14ac:dyDescent="0.3">
      <c r="A17" s="180" t="str">
        <f>"       "&amp;CHOOSE(wa!N61,wa!$H$47,wa!$H$48,wa!$H$49,wa!$H$50,wa!$H$51)&amp;IF(wa!N61=1,""," feature")</f>
        <v xml:space="preserve">       &lt;&lt;Select&gt;&gt;</v>
      </c>
      <c r="B17" s="159" t="str">
        <f>+IF(B16&lt;&gt;"",B16,"")</f>
        <v/>
      </c>
      <c r="C17" s="159" t="str">
        <f>+IF(C16&lt;&gt;"",C16,"")</f>
        <v/>
      </c>
      <c r="D17" s="159" t="s">
        <v>318</v>
      </c>
      <c r="E17" s="234"/>
      <c r="F17" s="234"/>
      <c r="G17" s="234"/>
      <c r="H17" s="234"/>
      <c r="I17" s="234"/>
      <c r="J17" s="234"/>
      <c r="K17" s="234"/>
      <c r="L17" s="234"/>
      <c r="M17" s="234"/>
      <c r="N17" s="234"/>
      <c r="O17" s="234"/>
      <c r="P17" s="234"/>
      <c r="Q17" s="49">
        <f t="shared" si="0"/>
        <v>0</v>
      </c>
    </row>
    <row r="18" spans="1:17" ht="14.55" customHeight="1" x14ac:dyDescent="0.3">
      <c r="A18" s="180" t="str">
        <f>"       "&amp;CHOOSE(wa!N62,wa!$H$47,wa!$H$48,wa!$H$49,wa!$H$50,wa!$H$51)&amp;IF(wa!N62=1,""," ")</f>
        <v xml:space="preserve">       &lt;&lt;Select&gt;&gt;</v>
      </c>
      <c r="B18" s="159" t="str">
        <f>+IF('8_Sls_Fcst_G'!$B18&lt;&gt;"",'8_Sls_Fcst_G'!$B18,"")</f>
        <v/>
      </c>
      <c r="C18" s="159" t="str">
        <f>+IF('8_Sls_Fcst_G'!$C18&lt;&gt;"",'8_Sls_Fcst_G'!$C18,"")</f>
        <v/>
      </c>
      <c r="D18" s="159" t="s">
        <v>30</v>
      </c>
      <c r="E18" s="233"/>
      <c r="F18" s="233"/>
      <c r="G18" s="233"/>
      <c r="H18" s="233"/>
      <c r="I18" s="233"/>
      <c r="J18" s="233"/>
      <c r="K18" s="233"/>
      <c r="L18" s="233"/>
      <c r="M18" s="233"/>
      <c r="N18" s="233"/>
      <c r="O18" s="233"/>
      <c r="P18" s="233"/>
      <c r="Q18" s="49">
        <f t="shared" si="0"/>
        <v>0</v>
      </c>
    </row>
    <row r="19" spans="1:17" ht="14.55" customHeight="1" x14ac:dyDescent="0.3">
      <c r="A19" s="180" t="str">
        <f>"       "&amp;CHOOSE(wa!N63,wa!$H$47,wa!$H$48,wa!$H$49,wa!$H$50,wa!$H$51)&amp;IF(wa!N63=1,""," feature")</f>
        <v xml:space="preserve">       &lt;&lt;Select&gt;&gt;</v>
      </c>
      <c r="B19" s="159" t="str">
        <f>+IF(B18&lt;&gt;"",B18,"")</f>
        <v/>
      </c>
      <c r="C19" s="159" t="str">
        <f>+IF(C18&lt;&gt;"",C18,"")</f>
        <v/>
      </c>
      <c r="D19" s="159" t="s">
        <v>318</v>
      </c>
      <c r="E19" s="234"/>
      <c r="F19" s="234"/>
      <c r="G19" s="234"/>
      <c r="H19" s="234"/>
      <c r="I19" s="234"/>
      <c r="J19" s="234"/>
      <c r="K19" s="234"/>
      <c r="L19" s="234"/>
      <c r="M19" s="234"/>
      <c r="N19" s="234"/>
      <c r="O19" s="234"/>
      <c r="P19" s="234"/>
      <c r="Q19" s="49">
        <f t="shared" si="0"/>
        <v>0</v>
      </c>
    </row>
    <row r="20" spans="1:17" ht="14.55" customHeight="1" x14ac:dyDescent="0.3">
      <c r="A20" s="180" t="str">
        <f>"       "&amp;CHOOSE(wa!N64,wa!$H$47,wa!$H$48,wa!$H$49,wa!$H$50,wa!$H$51)&amp;IF(wa!N64=1,""," ")</f>
        <v xml:space="preserve">       &lt;&lt;Select&gt;&gt;</v>
      </c>
      <c r="B20" s="159" t="str">
        <f>+IF('8_Sls_Fcst_G'!$B20&lt;&gt;"",'8_Sls_Fcst_G'!$B20,"")</f>
        <v/>
      </c>
      <c r="C20" s="159" t="str">
        <f>+IF('8_Sls_Fcst_G'!$C20&lt;&gt;"",'8_Sls_Fcst_G'!$C20,"")</f>
        <v/>
      </c>
      <c r="D20" s="159" t="s">
        <v>30</v>
      </c>
      <c r="E20" s="233"/>
      <c r="F20" s="233"/>
      <c r="G20" s="233"/>
      <c r="H20" s="233"/>
      <c r="I20" s="233"/>
      <c r="J20" s="233"/>
      <c r="K20" s="233"/>
      <c r="L20" s="233"/>
      <c r="M20" s="233"/>
      <c r="N20" s="233"/>
      <c r="O20" s="233"/>
      <c r="P20" s="233"/>
      <c r="Q20" s="49">
        <f t="shared" si="0"/>
        <v>0</v>
      </c>
    </row>
    <row r="21" spans="1:17" ht="14.55" customHeight="1" x14ac:dyDescent="0.3">
      <c r="A21" s="180" t="str">
        <f>"       "&amp;CHOOSE(wa!N65,wa!$H$47,wa!$H$48,wa!$H$49,wa!$H$50,wa!$H$51)&amp;IF(wa!N65=1,""," feature")</f>
        <v xml:space="preserve">       &lt;&lt;Select&gt;&gt;</v>
      </c>
      <c r="B21" s="159" t="str">
        <f>+IF(B20&lt;&gt;"",B20,"")</f>
        <v/>
      </c>
      <c r="C21" s="159" t="str">
        <f>+IF(C20&lt;&gt;"",C20,"")</f>
        <v/>
      </c>
      <c r="D21" s="159" t="s">
        <v>318</v>
      </c>
      <c r="E21" s="234"/>
      <c r="F21" s="234"/>
      <c r="G21" s="234"/>
      <c r="H21" s="234"/>
      <c r="I21" s="234"/>
      <c r="J21" s="234"/>
      <c r="K21" s="234"/>
      <c r="L21" s="234"/>
      <c r="M21" s="234"/>
      <c r="N21" s="234"/>
      <c r="O21" s="234"/>
      <c r="P21" s="234"/>
      <c r="Q21" s="49">
        <f t="shared" si="0"/>
        <v>0</v>
      </c>
    </row>
    <row r="22" spans="1:17" x14ac:dyDescent="0.3">
      <c r="A22" s="180" t="str">
        <f>"       "&amp;CHOOSE(wa!N66,wa!$H$47,wa!$H$48,wa!$H$49,wa!$H$50,wa!$H$51)&amp;IF(wa!N66=1,""," ")</f>
        <v xml:space="preserve">       &lt;&lt;Select&gt;&gt;</v>
      </c>
      <c r="B22" s="159" t="str">
        <f>+IF('8_Sls_Fcst_G'!$B22&lt;&gt;"",'8_Sls_Fcst_G'!$B22,"")</f>
        <v/>
      </c>
      <c r="C22" s="159" t="str">
        <f>+IF('8_Sls_Fcst_G'!$C22&lt;&gt;"",'8_Sls_Fcst_G'!$C22,"")</f>
        <v/>
      </c>
      <c r="D22" s="159" t="s">
        <v>30</v>
      </c>
      <c r="E22" s="233"/>
      <c r="F22" s="233"/>
      <c r="G22" s="233"/>
      <c r="H22" s="233"/>
      <c r="I22" s="233"/>
      <c r="J22" s="233"/>
      <c r="K22" s="233"/>
      <c r="L22" s="233"/>
      <c r="M22" s="233"/>
      <c r="N22" s="233"/>
      <c r="O22" s="233"/>
      <c r="P22" s="233"/>
      <c r="Q22" s="49">
        <f t="shared" si="0"/>
        <v>0</v>
      </c>
    </row>
    <row r="23" spans="1:17" x14ac:dyDescent="0.3">
      <c r="A23" s="180" t="str">
        <f>"       "&amp;CHOOSE(wa!N67,wa!$H$47,wa!$H$48,wa!$H$49,wa!$H$50,wa!$H$51)&amp;IF(wa!N67=1,""," feature")</f>
        <v xml:space="preserve">       &lt;&lt;Select&gt;&gt;</v>
      </c>
      <c r="B23" s="159" t="str">
        <f>+IF(B22&lt;&gt;"",B22,"")</f>
        <v/>
      </c>
      <c r="C23" s="159" t="str">
        <f>+IF(C22&lt;&gt;"",C22,"")</f>
        <v/>
      </c>
      <c r="D23" s="159" t="s">
        <v>318</v>
      </c>
      <c r="E23" s="234"/>
      <c r="F23" s="234"/>
      <c r="G23" s="234"/>
      <c r="H23" s="234"/>
      <c r="I23" s="234"/>
      <c r="J23" s="234"/>
      <c r="K23" s="234"/>
      <c r="L23" s="234"/>
      <c r="M23" s="234"/>
      <c r="N23" s="234"/>
      <c r="O23" s="234"/>
      <c r="P23" s="234"/>
      <c r="Q23" s="49">
        <f t="shared" si="0"/>
        <v>0</v>
      </c>
    </row>
    <row r="24" spans="1:17" x14ac:dyDescent="0.3">
      <c r="A24" s="180" t="str">
        <f>"       "&amp;CHOOSE(wa!N68,wa!$H$47,wa!$H$48,wa!$H$49,wa!$H$50,wa!$H$51)&amp;IF(wa!N68=1,""," ")</f>
        <v xml:space="preserve">       &lt;&lt;Select&gt;&gt;</v>
      </c>
      <c r="B24" s="159" t="str">
        <f>+IF('8_Sls_Fcst_G'!$B24&lt;&gt;"",'8_Sls_Fcst_G'!$B24,"")</f>
        <v/>
      </c>
      <c r="C24" s="159" t="str">
        <f>+IF('8_Sls_Fcst_G'!$C24&lt;&gt;"",'8_Sls_Fcst_G'!$C24,"")</f>
        <v/>
      </c>
      <c r="D24" s="159" t="s">
        <v>30</v>
      </c>
      <c r="E24" s="233"/>
      <c r="F24" s="233"/>
      <c r="G24" s="233"/>
      <c r="H24" s="233"/>
      <c r="I24" s="233"/>
      <c r="J24" s="233"/>
      <c r="K24" s="233"/>
      <c r="L24" s="233"/>
      <c r="M24" s="233"/>
      <c r="N24" s="233"/>
      <c r="O24" s="233"/>
      <c r="P24" s="233"/>
      <c r="Q24" s="49">
        <f t="shared" si="0"/>
        <v>0</v>
      </c>
    </row>
    <row r="25" spans="1:17" x14ac:dyDescent="0.3">
      <c r="A25" s="180" t="str">
        <f>"       "&amp;CHOOSE(wa!N69,wa!$H$47,wa!$H$48,wa!$H$49,wa!$H$50,wa!$H$51)&amp;IF(wa!N69=1,""," feature")</f>
        <v xml:space="preserve">       &lt;&lt;Select&gt;&gt;</v>
      </c>
      <c r="B25" s="159" t="str">
        <f>+IF(B24&lt;&gt;"",B24,"")</f>
        <v/>
      </c>
      <c r="C25" s="159" t="str">
        <f>+IF(C24&lt;&gt;"",C24,"")</f>
        <v/>
      </c>
      <c r="D25" s="159" t="s">
        <v>318</v>
      </c>
      <c r="E25" s="234"/>
      <c r="F25" s="234"/>
      <c r="G25" s="234"/>
      <c r="H25" s="234"/>
      <c r="I25" s="234"/>
      <c r="J25" s="234"/>
      <c r="K25" s="234"/>
      <c r="L25" s="234"/>
      <c r="M25" s="234"/>
      <c r="N25" s="234"/>
      <c r="O25" s="234"/>
      <c r="P25" s="234"/>
      <c r="Q25" s="49">
        <f t="shared" si="0"/>
        <v>0</v>
      </c>
    </row>
    <row r="26" spans="1:17" x14ac:dyDescent="0.3">
      <c r="A26" s="180" t="str">
        <f>"       "&amp;CHOOSE(wa!N70,wa!$H$47,wa!$H$48,wa!$H$49,wa!$H$50,wa!$H$51)&amp;IF(wa!N70=1,""," ")</f>
        <v xml:space="preserve">       &lt;&lt;Select&gt;&gt;</v>
      </c>
      <c r="B26" s="159" t="str">
        <f>+IF('8_Sls_Fcst_G'!$B26&lt;&gt;"",'8_Sls_Fcst_G'!$B26,"")</f>
        <v/>
      </c>
      <c r="C26" s="159" t="str">
        <f>+IF('8_Sls_Fcst_G'!$C26&lt;&gt;"",'8_Sls_Fcst_G'!$C26,"")</f>
        <v/>
      </c>
      <c r="D26" s="159" t="s">
        <v>30</v>
      </c>
      <c r="E26" s="233"/>
      <c r="F26" s="233"/>
      <c r="G26" s="233"/>
      <c r="H26" s="233"/>
      <c r="I26" s="233"/>
      <c r="J26" s="233"/>
      <c r="K26" s="233"/>
      <c r="L26" s="233"/>
      <c r="M26" s="233"/>
      <c r="N26" s="233"/>
      <c r="O26" s="233"/>
      <c r="P26" s="233"/>
      <c r="Q26" s="49">
        <f t="shared" si="0"/>
        <v>0</v>
      </c>
    </row>
    <row r="27" spans="1:17" x14ac:dyDescent="0.3">
      <c r="A27" s="180" t="str">
        <f>"       "&amp;CHOOSE(wa!N71,wa!$H$47,wa!$H$48,wa!$H$49,wa!$H$50,wa!$H$51)&amp;IF(wa!N71=1,""," feature")</f>
        <v xml:space="preserve">       &lt;&lt;Select&gt;&gt;</v>
      </c>
      <c r="B27" s="159" t="str">
        <f>+IF(B26&lt;&gt;"",B26,"")</f>
        <v/>
      </c>
      <c r="C27" s="159" t="str">
        <f>+IF(C26&lt;&gt;"",C26,"")</f>
        <v/>
      </c>
      <c r="D27" s="159" t="s">
        <v>318</v>
      </c>
      <c r="E27" s="234"/>
      <c r="F27" s="234"/>
      <c r="G27" s="234"/>
      <c r="H27" s="234"/>
      <c r="I27" s="234"/>
      <c r="J27" s="234"/>
      <c r="K27" s="234"/>
      <c r="L27" s="234"/>
      <c r="M27" s="234"/>
      <c r="N27" s="234"/>
      <c r="O27" s="234"/>
      <c r="P27" s="234"/>
      <c r="Q27" s="49">
        <f t="shared" si="0"/>
        <v>0</v>
      </c>
    </row>
    <row r="28" spans="1:17" x14ac:dyDescent="0.3">
      <c r="A28" s="180" t="str">
        <f>"       "&amp;CHOOSE(wa!N72,wa!$H$47,wa!$H$48,wa!$H$49,wa!$H$50,wa!$H$51)&amp;IF(wa!N72=1,""," ")</f>
        <v xml:space="preserve">       &lt;&lt;Select&gt;&gt;</v>
      </c>
      <c r="B28" s="159" t="str">
        <f>+IF('8_Sls_Fcst_G'!$B28&lt;&gt;"",'8_Sls_Fcst_G'!$B28,"")</f>
        <v/>
      </c>
      <c r="C28" s="159" t="str">
        <f>+IF('8_Sls_Fcst_G'!$C28&lt;&gt;"",'8_Sls_Fcst_G'!$C28,"")</f>
        <v/>
      </c>
      <c r="D28" s="159" t="s">
        <v>30</v>
      </c>
      <c r="E28" s="233"/>
      <c r="F28" s="233"/>
      <c r="G28" s="233"/>
      <c r="H28" s="233"/>
      <c r="I28" s="233"/>
      <c r="J28" s="233"/>
      <c r="K28" s="233"/>
      <c r="L28" s="233"/>
      <c r="M28" s="233"/>
      <c r="N28" s="233"/>
      <c r="O28" s="233"/>
      <c r="P28" s="233"/>
      <c r="Q28" s="49">
        <f t="shared" si="0"/>
        <v>0</v>
      </c>
    </row>
    <row r="29" spans="1:17" x14ac:dyDescent="0.3">
      <c r="A29" s="180" t="str">
        <f>"       "&amp;CHOOSE(wa!N73,wa!$H$47,wa!$H$48,wa!$H$49,wa!$H$50,wa!$H$51)&amp;IF(wa!N73=1,""," feature")</f>
        <v xml:space="preserve">       &lt;&lt;Select&gt;&gt;</v>
      </c>
      <c r="B29" s="159" t="str">
        <f>+IF(B28&lt;&gt;"",B28,"")</f>
        <v/>
      </c>
      <c r="C29" s="159" t="str">
        <f>+IF(C28&lt;&gt;"",C28,"")</f>
        <v/>
      </c>
      <c r="D29" s="159" t="s">
        <v>318</v>
      </c>
      <c r="E29" s="234"/>
      <c r="F29" s="234"/>
      <c r="G29" s="234"/>
      <c r="H29" s="234"/>
      <c r="I29" s="234"/>
      <c r="J29" s="234"/>
      <c r="K29" s="234"/>
      <c r="L29" s="234"/>
      <c r="M29" s="234"/>
      <c r="N29" s="234"/>
      <c r="O29" s="234"/>
      <c r="P29" s="234"/>
      <c r="Q29" s="49">
        <f t="shared" si="0"/>
        <v>0</v>
      </c>
    </row>
    <row r="30" spans="1:17" x14ac:dyDescent="0.3">
      <c r="A30" s="180" t="str">
        <f>"       "&amp;CHOOSE(wa!N74,wa!$H$47,wa!$H$48,wa!$H$49,wa!$H$50,wa!$H$51)&amp;IF(wa!N74=1,""," ")</f>
        <v xml:space="preserve">       &lt;&lt;Select&gt;&gt;</v>
      </c>
      <c r="B30" s="159" t="str">
        <f>+IF('8_Sls_Fcst_G'!$B30&lt;&gt;"",'8_Sls_Fcst_G'!$B30,"")</f>
        <v/>
      </c>
      <c r="C30" s="159" t="str">
        <f>+IF('8_Sls_Fcst_G'!$C30&lt;&gt;"",'8_Sls_Fcst_G'!$C30,"")</f>
        <v/>
      </c>
      <c r="D30" s="159" t="s">
        <v>30</v>
      </c>
      <c r="E30" s="233"/>
      <c r="F30" s="233"/>
      <c r="G30" s="233"/>
      <c r="H30" s="233"/>
      <c r="I30" s="233"/>
      <c r="J30" s="233"/>
      <c r="K30" s="233"/>
      <c r="L30" s="233"/>
      <c r="M30" s="233"/>
      <c r="N30" s="233"/>
      <c r="O30" s="233"/>
      <c r="P30" s="233"/>
      <c r="Q30" s="49">
        <f t="shared" si="0"/>
        <v>0</v>
      </c>
    </row>
    <row r="31" spans="1:17" x14ac:dyDescent="0.3">
      <c r="A31" s="180" t="str">
        <f>"       "&amp;CHOOSE(wa!N75,wa!$H$47,wa!$H$48,wa!$H$49,wa!$H$50,wa!$H$51)&amp;IF(wa!N75=1,""," feature")</f>
        <v xml:space="preserve">       &lt;&lt;Select&gt;&gt;</v>
      </c>
      <c r="B31" s="159" t="str">
        <f>+IF(B30&lt;&gt;"",B30,"")</f>
        <v/>
      </c>
      <c r="C31" s="159" t="str">
        <f>+IF(C30&lt;&gt;"",C30,"")</f>
        <v/>
      </c>
      <c r="D31" s="159" t="s">
        <v>318</v>
      </c>
      <c r="E31" s="234"/>
      <c r="F31" s="234"/>
      <c r="G31" s="234"/>
      <c r="H31" s="234"/>
      <c r="I31" s="234"/>
      <c r="J31" s="234"/>
      <c r="K31" s="234"/>
      <c r="L31" s="234"/>
      <c r="M31" s="234"/>
      <c r="N31" s="234"/>
      <c r="O31" s="234"/>
      <c r="P31" s="234"/>
      <c r="Q31" s="49">
        <f t="shared" si="0"/>
        <v>0</v>
      </c>
    </row>
    <row r="32" spans="1:17" x14ac:dyDescent="0.3">
      <c r="A32" s="180" t="str">
        <f>"       "&amp;CHOOSE(wa!N76,wa!$H$47,wa!$H$48,wa!$H$49,wa!$H$50,wa!$H$51)&amp;IF(wa!N76=1,""," ")</f>
        <v xml:space="preserve">       &lt;&lt;Select&gt;&gt;</v>
      </c>
      <c r="B32" s="159" t="str">
        <f>+IF('8_Sls_Fcst_G'!$B32&lt;&gt;"",'8_Sls_Fcst_G'!$B32,"")</f>
        <v/>
      </c>
      <c r="C32" s="159" t="str">
        <f>+IF('8_Sls_Fcst_G'!$C32&lt;&gt;"",'8_Sls_Fcst_G'!$C32,"")</f>
        <v/>
      </c>
      <c r="D32" s="159" t="s">
        <v>30</v>
      </c>
      <c r="E32" s="233"/>
      <c r="F32" s="233"/>
      <c r="G32" s="233"/>
      <c r="H32" s="233"/>
      <c r="I32" s="233"/>
      <c r="J32" s="233"/>
      <c r="K32" s="233"/>
      <c r="L32" s="233"/>
      <c r="M32" s="233"/>
      <c r="N32" s="233"/>
      <c r="O32" s="233"/>
      <c r="P32" s="233"/>
      <c r="Q32" s="49">
        <f t="shared" si="0"/>
        <v>0</v>
      </c>
    </row>
    <row r="33" spans="1:17" x14ac:dyDescent="0.3">
      <c r="A33" s="180" t="str">
        <f>"       "&amp;CHOOSE(wa!N77,wa!$H$47,wa!$H$48,wa!$H$49,wa!$H$50,wa!$H$51)&amp;IF(wa!N77=1,""," feature")</f>
        <v xml:space="preserve">       &lt;&lt;Select&gt;&gt;</v>
      </c>
      <c r="B33" s="159" t="str">
        <f>+IF(B32&lt;&gt;"",B32,"")</f>
        <v/>
      </c>
      <c r="C33" s="159" t="str">
        <f>+IF(C32&lt;&gt;"",C32,"")</f>
        <v/>
      </c>
      <c r="D33" s="159" t="s">
        <v>318</v>
      </c>
      <c r="E33" s="234"/>
      <c r="F33" s="234"/>
      <c r="G33" s="234"/>
      <c r="H33" s="234"/>
      <c r="I33" s="234"/>
      <c r="J33" s="234"/>
      <c r="K33" s="234"/>
      <c r="L33" s="234"/>
      <c r="M33" s="234"/>
      <c r="N33" s="234"/>
      <c r="O33" s="234"/>
      <c r="P33" s="234"/>
      <c r="Q33" s="49">
        <f t="shared" si="0"/>
        <v>0</v>
      </c>
    </row>
    <row r="34" spans="1:17" x14ac:dyDescent="0.3">
      <c r="A34" s="180" t="str">
        <f>"       "&amp;CHOOSE(wa!N78,wa!$H$47,wa!$H$48,wa!$H$49,wa!$H$50,wa!$H$51)&amp;IF(wa!N78=1,""," ")</f>
        <v xml:space="preserve">       &lt;&lt;Select&gt;&gt;</v>
      </c>
      <c r="B34" s="159" t="str">
        <f>+IF('8_Sls_Fcst_G'!$B34&lt;&gt;"",'8_Sls_Fcst_G'!$B34,"")</f>
        <v/>
      </c>
      <c r="C34" s="159" t="str">
        <f>+IF('8_Sls_Fcst_G'!$C34&lt;&gt;"",'8_Sls_Fcst_G'!$C34,"")</f>
        <v/>
      </c>
      <c r="D34" s="159" t="s">
        <v>30</v>
      </c>
      <c r="E34" s="233"/>
      <c r="F34" s="233"/>
      <c r="G34" s="233"/>
      <c r="H34" s="233"/>
      <c r="I34" s="233"/>
      <c r="J34" s="233"/>
      <c r="K34" s="233"/>
      <c r="L34" s="233"/>
      <c r="M34" s="233"/>
      <c r="N34" s="233"/>
      <c r="O34" s="233"/>
      <c r="P34" s="233"/>
      <c r="Q34" s="49">
        <f t="shared" si="0"/>
        <v>0</v>
      </c>
    </row>
    <row r="35" spans="1:17" x14ac:dyDescent="0.3">
      <c r="A35" s="180" t="str">
        <f>"       "&amp;CHOOSE(wa!N79,wa!$H$47,wa!$H$48,wa!$H$49,wa!$H$50,wa!$H$51)&amp;IF(wa!N79=1,""," feature")</f>
        <v xml:space="preserve">       &lt;&lt;Select&gt;&gt;</v>
      </c>
      <c r="B35" s="159" t="str">
        <f>+IF(B34&lt;&gt;"",B34,"")</f>
        <v/>
      </c>
      <c r="C35" s="159" t="str">
        <f>+IF(C34&lt;&gt;"",C34,"")</f>
        <v/>
      </c>
      <c r="D35" s="159" t="s">
        <v>318</v>
      </c>
      <c r="E35" s="234"/>
      <c r="F35" s="234"/>
      <c r="G35" s="234"/>
      <c r="H35" s="234"/>
      <c r="I35" s="234"/>
      <c r="J35" s="234"/>
      <c r="K35" s="234"/>
      <c r="L35" s="234"/>
      <c r="M35" s="234"/>
      <c r="N35" s="234"/>
      <c r="O35" s="234"/>
      <c r="P35" s="234"/>
      <c r="Q35" s="49">
        <f t="shared" si="0"/>
        <v>0</v>
      </c>
    </row>
    <row r="36" spans="1:17" x14ac:dyDescent="0.3">
      <c r="A36" s="180" t="str">
        <f>"       "&amp;CHOOSE(wa!N80,wa!$H$47,wa!$H$48,wa!$H$49,wa!$H$50,wa!$H$51)&amp;IF(wa!N80=1,""," ")</f>
        <v xml:space="preserve">       &lt;&lt;Select&gt;&gt;</v>
      </c>
      <c r="B36" s="159" t="str">
        <f>+IF('8_Sls_Fcst_G'!$B36&lt;&gt;"",'8_Sls_Fcst_G'!$B36,"")</f>
        <v/>
      </c>
      <c r="C36" s="159" t="str">
        <f>+IF('8_Sls_Fcst_G'!$C36&lt;&gt;"",'8_Sls_Fcst_G'!$C36,"")</f>
        <v/>
      </c>
      <c r="D36" s="159" t="s">
        <v>30</v>
      </c>
      <c r="E36" s="233"/>
      <c r="F36" s="233"/>
      <c r="G36" s="233"/>
      <c r="H36" s="233"/>
      <c r="I36" s="233"/>
      <c r="J36" s="233"/>
      <c r="K36" s="233"/>
      <c r="L36" s="233"/>
      <c r="M36" s="233"/>
      <c r="N36" s="233"/>
      <c r="O36" s="233"/>
      <c r="P36" s="233"/>
      <c r="Q36" s="49">
        <f t="shared" si="0"/>
        <v>0</v>
      </c>
    </row>
    <row r="37" spans="1:17" x14ac:dyDescent="0.3">
      <c r="A37" s="180" t="str">
        <f>"       "&amp;CHOOSE(wa!N81,wa!$H$47,wa!$H$48,wa!$H$49,wa!$H$50,wa!$H$51)&amp;IF(wa!N81=1,""," feature")</f>
        <v xml:space="preserve">       &lt;&lt;Select&gt;&gt;</v>
      </c>
      <c r="B37" s="159" t="str">
        <f>+IF(B36&lt;&gt;"",B36,"")</f>
        <v/>
      </c>
      <c r="C37" s="159" t="str">
        <f>+IF(C36&lt;&gt;"",C36,"")</f>
        <v/>
      </c>
      <c r="D37" s="159" t="s">
        <v>318</v>
      </c>
      <c r="E37" s="234"/>
      <c r="F37" s="234"/>
      <c r="G37" s="234"/>
      <c r="H37" s="234"/>
      <c r="I37" s="234"/>
      <c r="J37" s="234"/>
      <c r="K37" s="234"/>
      <c r="L37" s="234"/>
      <c r="M37" s="234"/>
      <c r="N37" s="234"/>
      <c r="O37" s="234"/>
      <c r="P37" s="234"/>
      <c r="Q37" s="49">
        <f t="shared" si="0"/>
        <v>0</v>
      </c>
    </row>
    <row r="38" spans="1:17" x14ac:dyDescent="0.3">
      <c r="A38" s="180" t="str">
        <f>"       "&amp;CHOOSE(wa!N82,wa!$H$47,wa!$H$48,wa!$H$49,wa!$H$50,wa!$H$51)&amp;IF(wa!N82=1,""," ")</f>
        <v xml:space="preserve">       &lt;&lt;Select&gt;&gt;</v>
      </c>
      <c r="B38" s="159" t="str">
        <f>+IF('8_Sls_Fcst_G'!$B38&lt;&gt;"",'8_Sls_Fcst_G'!$B38,"")</f>
        <v/>
      </c>
      <c r="C38" s="159" t="str">
        <f>+IF('8_Sls_Fcst_G'!$C38&lt;&gt;"",'8_Sls_Fcst_G'!$C38,"")</f>
        <v/>
      </c>
      <c r="D38" s="159" t="s">
        <v>30</v>
      </c>
      <c r="E38" s="233"/>
      <c r="F38" s="233"/>
      <c r="G38" s="233"/>
      <c r="H38" s="233"/>
      <c r="I38" s="233"/>
      <c r="J38" s="233"/>
      <c r="K38" s="233"/>
      <c r="L38" s="233"/>
      <c r="M38" s="233"/>
      <c r="N38" s="233"/>
      <c r="O38" s="233"/>
      <c r="P38" s="233"/>
      <c r="Q38" s="49">
        <f t="shared" si="0"/>
        <v>0</v>
      </c>
    </row>
    <row r="39" spans="1:17" x14ac:dyDescent="0.3">
      <c r="A39" s="180" t="str">
        <f>"       "&amp;CHOOSE(wa!N83,wa!$H$47,wa!$H$48,wa!$H$49,wa!$H$50,wa!$H$51)&amp;IF(wa!N83=1,""," feature")</f>
        <v xml:space="preserve">       &lt;&lt;Select&gt;&gt;</v>
      </c>
      <c r="B39" s="159" t="str">
        <f>+IF(B38&lt;&gt;"",B38,"")</f>
        <v/>
      </c>
      <c r="C39" s="159" t="str">
        <f>+IF(C38&lt;&gt;"",C38,"")</f>
        <v/>
      </c>
      <c r="D39" s="159" t="s">
        <v>318</v>
      </c>
      <c r="E39" s="234"/>
      <c r="F39" s="234"/>
      <c r="G39" s="234"/>
      <c r="H39" s="234"/>
      <c r="I39" s="234"/>
      <c r="J39" s="234"/>
      <c r="K39" s="234"/>
      <c r="L39" s="234"/>
      <c r="M39" s="234"/>
      <c r="N39" s="234"/>
      <c r="O39" s="234"/>
      <c r="P39" s="234"/>
      <c r="Q39" s="49">
        <f t="shared" si="0"/>
        <v>0</v>
      </c>
    </row>
    <row r="40" spans="1:17" x14ac:dyDescent="0.3">
      <c r="A40" s="180" t="str">
        <f>"       "&amp;CHOOSE(wa!N84,wa!$H$47,wa!$H$48,wa!$H$49,wa!$H$50,wa!$H$51)&amp;IF(wa!N84=1,""," ")</f>
        <v xml:space="preserve">       &lt;&lt;Select&gt;&gt;</v>
      </c>
      <c r="B40" s="159" t="str">
        <f>+IF('8_Sls_Fcst_G'!$B40&lt;&gt;"",'8_Sls_Fcst_G'!$B40,"")</f>
        <v/>
      </c>
      <c r="C40" s="159" t="str">
        <f>+IF('8_Sls_Fcst_G'!$C40&lt;&gt;"",'8_Sls_Fcst_G'!$C40,"")</f>
        <v/>
      </c>
      <c r="D40" s="159" t="s">
        <v>30</v>
      </c>
      <c r="E40" s="233"/>
      <c r="F40" s="233"/>
      <c r="G40" s="233"/>
      <c r="H40" s="233"/>
      <c r="I40" s="233"/>
      <c r="J40" s="233"/>
      <c r="K40" s="233"/>
      <c r="L40" s="233"/>
      <c r="M40" s="233"/>
      <c r="N40" s="233"/>
      <c r="O40" s="233"/>
      <c r="P40" s="233"/>
      <c r="Q40" s="49">
        <f t="shared" si="0"/>
        <v>0</v>
      </c>
    </row>
    <row r="41" spans="1:17" x14ac:dyDescent="0.3">
      <c r="A41" s="180" t="str">
        <f>"       "&amp;CHOOSE(wa!N85,wa!$H$47,wa!$H$48,wa!$H$49,wa!$H$50,wa!$H$51)&amp;IF(wa!N85=1,""," feature")</f>
        <v xml:space="preserve">       &lt;&lt;Select&gt;&gt;</v>
      </c>
      <c r="B41" s="159" t="str">
        <f>+IF(B40&lt;&gt;"",B40,"")</f>
        <v/>
      </c>
      <c r="C41" s="159" t="str">
        <f>+IF(C40&lt;&gt;"",C40,"")</f>
        <v/>
      </c>
      <c r="D41" s="159" t="s">
        <v>318</v>
      </c>
      <c r="E41" s="234"/>
      <c r="F41" s="234"/>
      <c r="G41" s="234"/>
      <c r="H41" s="234"/>
      <c r="I41" s="234"/>
      <c r="J41" s="234"/>
      <c r="K41" s="234"/>
      <c r="L41" s="234"/>
      <c r="M41" s="234"/>
      <c r="N41" s="234"/>
      <c r="O41" s="234"/>
      <c r="P41" s="234"/>
      <c r="Q41" s="49">
        <f t="shared" si="0"/>
        <v>0</v>
      </c>
    </row>
    <row r="42" spans="1:17" x14ac:dyDescent="0.3">
      <c r="A42" s="180" t="str">
        <f>"       "&amp;CHOOSE(wa!N86,wa!$H$47,wa!$H$48,wa!$H$49,wa!$H$50,wa!$H$51)&amp;IF(wa!N86=1,""," ")</f>
        <v xml:space="preserve">       &lt;&lt;Select&gt;&gt;</v>
      </c>
      <c r="B42" s="159" t="str">
        <f>+IF('8_Sls_Fcst_G'!$B42&lt;&gt;"",'8_Sls_Fcst_G'!$B42,"")</f>
        <v/>
      </c>
      <c r="C42" s="159" t="str">
        <f>+IF('8_Sls_Fcst_G'!$C42&lt;&gt;"",'8_Sls_Fcst_G'!$C42,"")</f>
        <v/>
      </c>
      <c r="D42" s="159" t="s">
        <v>30</v>
      </c>
      <c r="E42" s="233"/>
      <c r="F42" s="233"/>
      <c r="G42" s="233"/>
      <c r="H42" s="233"/>
      <c r="I42" s="233"/>
      <c r="J42" s="233"/>
      <c r="K42" s="233"/>
      <c r="L42" s="233"/>
      <c r="M42" s="233"/>
      <c r="N42" s="233"/>
      <c r="O42" s="233"/>
      <c r="P42" s="233"/>
      <c r="Q42" s="49">
        <f t="shared" si="0"/>
        <v>0</v>
      </c>
    </row>
    <row r="43" spans="1:17" x14ac:dyDescent="0.3">
      <c r="A43" s="180" t="str">
        <f>"       "&amp;CHOOSE(wa!N87,wa!$H$47,wa!$H$48,wa!$H$49,wa!$H$50,wa!$H$51)&amp;IF(wa!N87=1,""," feature")</f>
        <v xml:space="preserve">       &lt;&lt;Select&gt;&gt;</v>
      </c>
      <c r="B43" s="159" t="str">
        <f>+IF(B42&lt;&gt;"",B42,"")</f>
        <v/>
      </c>
      <c r="C43" s="159" t="str">
        <f>+IF(C42&lt;&gt;"",C42,"")</f>
        <v/>
      </c>
      <c r="D43" s="159" t="s">
        <v>318</v>
      </c>
      <c r="E43" s="234"/>
      <c r="F43" s="234"/>
      <c r="G43" s="234"/>
      <c r="H43" s="234"/>
      <c r="I43" s="234"/>
      <c r="J43" s="234"/>
      <c r="K43" s="234"/>
      <c r="L43" s="234"/>
      <c r="M43" s="234"/>
      <c r="N43" s="234"/>
      <c r="O43" s="234"/>
      <c r="P43" s="234"/>
      <c r="Q43" s="49">
        <f t="shared" si="0"/>
        <v>0</v>
      </c>
    </row>
    <row r="44" spans="1:17" x14ac:dyDescent="0.3">
      <c r="A44" s="180" t="str">
        <f>"       "&amp;CHOOSE(wa!N88,wa!$H$47,wa!$H$48,wa!$H$49,wa!$H$50,wa!$H$51)&amp;IF(wa!N88=1,""," ")</f>
        <v xml:space="preserve">       &lt;&lt;Select&gt;&gt;</v>
      </c>
      <c r="B44" s="159" t="str">
        <f>+IF('8_Sls_Fcst_G'!$B44&lt;&gt;"",'8_Sls_Fcst_G'!$B44,"")</f>
        <v/>
      </c>
      <c r="C44" s="159" t="str">
        <f>+IF('8_Sls_Fcst_G'!$C44&lt;&gt;"",'8_Sls_Fcst_G'!$C44,"")</f>
        <v/>
      </c>
      <c r="D44" s="159" t="s">
        <v>30</v>
      </c>
      <c r="E44" s="233"/>
      <c r="F44" s="233"/>
      <c r="G44" s="233"/>
      <c r="H44" s="233"/>
      <c r="I44" s="233"/>
      <c r="J44" s="233"/>
      <c r="K44" s="233"/>
      <c r="L44" s="233"/>
      <c r="M44" s="233"/>
      <c r="N44" s="233"/>
      <c r="O44" s="233"/>
      <c r="P44" s="233"/>
      <c r="Q44" s="49">
        <f t="shared" si="0"/>
        <v>0</v>
      </c>
    </row>
    <row r="45" spans="1:17" x14ac:dyDescent="0.3">
      <c r="A45" s="180" t="str">
        <f>"       "&amp;CHOOSE(wa!N89,wa!$H$47,wa!$H$48,wa!$H$49,wa!$H$50,wa!$H$51)&amp;IF(wa!N89=1,""," feature")</f>
        <v xml:space="preserve">       &lt;&lt;Select&gt;&gt;</v>
      </c>
      <c r="B45" s="159" t="str">
        <f>+IF(B44&lt;&gt;"",B44,"")</f>
        <v/>
      </c>
      <c r="C45" s="159" t="str">
        <f>+IF(C44&lt;&gt;"",C44,"")</f>
        <v/>
      </c>
      <c r="D45" s="159" t="s">
        <v>318</v>
      </c>
      <c r="E45" s="234"/>
      <c r="F45" s="234"/>
      <c r="G45" s="234"/>
      <c r="H45" s="234"/>
      <c r="I45" s="234"/>
      <c r="J45" s="234"/>
      <c r="K45" s="234"/>
      <c r="L45" s="234"/>
      <c r="M45" s="234"/>
      <c r="N45" s="234"/>
      <c r="O45" s="234"/>
      <c r="P45" s="234"/>
      <c r="Q45" s="49">
        <f t="shared" si="0"/>
        <v>0</v>
      </c>
    </row>
    <row r="46" spans="1:17" x14ac:dyDescent="0.3">
      <c r="A46" s="180" t="str">
        <f>"       "&amp;CHOOSE(wa!N90,wa!$H$47,wa!$H$48,wa!$H$49,wa!$H$50,wa!$H$51)&amp;IF(wa!N90=1,""," ")</f>
        <v xml:space="preserve">       &lt;&lt;Select&gt;&gt;</v>
      </c>
      <c r="B46" s="159" t="str">
        <f>+IF('8_Sls_Fcst_G'!$B46&lt;&gt;"",'8_Sls_Fcst_G'!$B46,"")</f>
        <v/>
      </c>
      <c r="C46" s="159" t="str">
        <f>+IF('8_Sls_Fcst_G'!$C46&lt;&gt;"",'8_Sls_Fcst_G'!$C46,"")</f>
        <v/>
      </c>
      <c r="D46" s="159" t="s">
        <v>30</v>
      </c>
      <c r="E46" s="233"/>
      <c r="F46" s="233"/>
      <c r="G46" s="233"/>
      <c r="H46" s="233"/>
      <c r="I46" s="233"/>
      <c r="J46" s="233"/>
      <c r="K46" s="233"/>
      <c r="L46" s="233"/>
      <c r="M46" s="233"/>
      <c r="N46" s="233"/>
      <c r="O46" s="233"/>
      <c r="P46" s="233"/>
      <c r="Q46" s="49">
        <f t="shared" si="0"/>
        <v>0</v>
      </c>
    </row>
    <row r="47" spans="1:17" x14ac:dyDescent="0.3">
      <c r="A47" s="180" t="str">
        <f>"       "&amp;CHOOSE(wa!N91,wa!$H$47,wa!$H$48,wa!$H$49,wa!$H$50,wa!$H$51)&amp;IF(wa!N91=1,""," feature")</f>
        <v xml:space="preserve">       &lt;&lt;Select&gt;&gt;</v>
      </c>
      <c r="B47" s="159" t="str">
        <f>+IF(B46&lt;&gt;"",B46,"")</f>
        <v/>
      </c>
      <c r="C47" s="159" t="str">
        <f>+IF(C46&lt;&gt;"",C46,"")</f>
        <v/>
      </c>
      <c r="D47" s="159" t="s">
        <v>318</v>
      </c>
      <c r="E47" s="234"/>
      <c r="F47" s="234"/>
      <c r="G47" s="234"/>
      <c r="H47" s="234"/>
      <c r="I47" s="234"/>
      <c r="J47" s="234"/>
      <c r="K47" s="234"/>
      <c r="L47" s="234"/>
      <c r="M47" s="234"/>
      <c r="N47" s="234"/>
      <c r="O47" s="234"/>
      <c r="P47" s="234"/>
      <c r="Q47" s="49">
        <f t="shared" si="0"/>
        <v>0</v>
      </c>
    </row>
    <row r="48" spans="1:17" x14ac:dyDescent="0.3">
      <c r="A48" s="180" t="str">
        <f>"       "&amp;CHOOSE(wa!N92,wa!$H$47,wa!$H$48,wa!$H$49,wa!$H$50,wa!$H$51)&amp;IF(wa!N92=1,""," ")</f>
        <v xml:space="preserve">       &lt;&lt;Select&gt;&gt;</v>
      </c>
      <c r="B48" s="159" t="str">
        <f>+IF('8_Sls_Fcst_G'!$B48&lt;&gt;"",'8_Sls_Fcst_G'!$B48,"")</f>
        <v/>
      </c>
      <c r="C48" s="159" t="str">
        <f>+IF('8_Sls_Fcst_G'!$C48&lt;&gt;"",'8_Sls_Fcst_G'!$C48,"")</f>
        <v/>
      </c>
      <c r="D48" s="159" t="s">
        <v>30</v>
      </c>
      <c r="E48" s="233"/>
      <c r="F48" s="233"/>
      <c r="G48" s="233"/>
      <c r="H48" s="233"/>
      <c r="I48" s="233"/>
      <c r="J48" s="233"/>
      <c r="K48" s="233"/>
      <c r="L48" s="233"/>
      <c r="M48" s="233"/>
      <c r="N48" s="233"/>
      <c r="O48" s="233"/>
      <c r="P48" s="233"/>
      <c r="Q48" s="49">
        <f t="shared" si="0"/>
        <v>0</v>
      </c>
    </row>
    <row r="49" spans="1:18" x14ac:dyDescent="0.3">
      <c r="A49" s="180" t="str">
        <f>"       "&amp;CHOOSE(wa!N93,wa!$H$47,wa!$H$48,wa!$H$49,wa!$H$50,wa!$H$51)&amp;IF(wa!N93=1,""," feature")</f>
        <v xml:space="preserve">       &lt;&lt;Select&gt;&gt;</v>
      </c>
      <c r="B49" s="159" t="str">
        <f>+IF(B48&lt;&gt;"",B48,"")</f>
        <v/>
      </c>
      <c r="C49" s="159" t="str">
        <f>+IF(C48&lt;&gt;"",C48,"")</f>
        <v/>
      </c>
      <c r="D49" s="159" t="s">
        <v>318</v>
      </c>
      <c r="E49" s="234"/>
      <c r="F49" s="234"/>
      <c r="G49" s="234"/>
      <c r="H49" s="234"/>
      <c r="I49" s="234"/>
      <c r="J49" s="234"/>
      <c r="K49" s="234"/>
      <c r="L49" s="234"/>
      <c r="M49" s="234"/>
      <c r="N49" s="234"/>
      <c r="O49" s="234"/>
      <c r="P49" s="234"/>
      <c r="Q49" s="49">
        <f t="shared" si="0"/>
        <v>0</v>
      </c>
    </row>
    <row r="50" spans="1:18" x14ac:dyDescent="0.3">
      <c r="A50" s="180" t="str">
        <f>"       "&amp;CHOOSE(wa!N94,wa!$H$47,wa!$H$48,wa!$H$49,wa!$H$50,wa!$H$51)&amp;IF(wa!N94=1,""," ")</f>
        <v xml:space="preserve">       &lt;&lt;Select&gt;&gt;</v>
      </c>
      <c r="B50" s="159" t="str">
        <f>+IF('8_Sls_Fcst_G'!$B50&lt;&gt;"",'8_Sls_Fcst_G'!$B50,"")</f>
        <v/>
      </c>
      <c r="C50" s="159" t="str">
        <f>+IF('8_Sls_Fcst_G'!$C50&lt;&gt;"",'8_Sls_Fcst_G'!$C50,"")</f>
        <v/>
      </c>
      <c r="D50" s="159" t="s">
        <v>30</v>
      </c>
      <c r="E50" s="233"/>
      <c r="F50" s="233"/>
      <c r="G50" s="233"/>
      <c r="H50" s="233"/>
      <c r="I50" s="233"/>
      <c r="J50" s="233"/>
      <c r="K50" s="233"/>
      <c r="L50" s="233"/>
      <c r="M50" s="233"/>
      <c r="N50" s="233"/>
      <c r="O50" s="233"/>
      <c r="P50" s="233"/>
      <c r="Q50" s="49">
        <f t="shared" si="0"/>
        <v>0</v>
      </c>
    </row>
    <row r="51" spans="1:18" x14ac:dyDescent="0.3">
      <c r="A51" s="180" t="str">
        <f>"       "&amp;CHOOSE(wa!N95,wa!$H$47,wa!$H$48,wa!$H$49,wa!$H$50,wa!$H$51)&amp;IF(wa!N95=1,""," feature")</f>
        <v xml:space="preserve">       &lt;&lt;Select&gt;&gt;</v>
      </c>
      <c r="B51" s="159" t="str">
        <f>+IF(B50&lt;&gt;"",B50,"")</f>
        <v/>
      </c>
      <c r="C51" s="159" t="str">
        <f>+IF(C50&lt;&gt;"",C50,"")</f>
        <v/>
      </c>
      <c r="D51" s="159" t="s">
        <v>318</v>
      </c>
      <c r="E51" s="234"/>
      <c r="F51" s="234"/>
      <c r="G51" s="234"/>
      <c r="H51" s="234"/>
      <c r="I51" s="234"/>
      <c r="J51" s="234"/>
      <c r="K51" s="234"/>
      <c r="L51" s="234"/>
      <c r="M51" s="234"/>
      <c r="N51" s="234"/>
      <c r="O51" s="234"/>
      <c r="P51" s="234"/>
      <c r="Q51" s="49">
        <f t="shared" si="0"/>
        <v>0</v>
      </c>
    </row>
    <row r="52" spans="1:18" x14ac:dyDescent="0.3">
      <c r="A52" s="180" t="str">
        <f>"       "&amp;CHOOSE(wa!N96,wa!$H$47,wa!$H$48,wa!$H$49,wa!$H$50,wa!$H$51)&amp;IF(wa!N96=1,""," ")</f>
        <v xml:space="preserve">       &lt;&lt;Select&gt;&gt;</v>
      </c>
      <c r="B52" s="159" t="str">
        <f>+IF('8_Sls_Fcst_G'!$B52&lt;&gt;"",'8_Sls_Fcst_G'!$B52,"")</f>
        <v/>
      </c>
      <c r="C52" s="159" t="str">
        <f>+IF('8_Sls_Fcst_G'!$C52&lt;&gt;"",'8_Sls_Fcst_G'!$C52,"")</f>
        <v/>
      </c>
      <c r="D52" s="159" t="s">
        <v>30</v>
      </c>
      <c r="E52" s="233"/>
      <c r="F52" s="233"/>
      <c r="G52" s="233"/>
      <c r="H52" s="233"/>
      <c r="I52" s="233"/>
      <c r="J52" s="233"/>
      <c r="K52" s="233"/>
      <c r="L52" s="233"/>
      <c r="M52" s="233"/>
      <c r="N52" s="233"/>
      <c r="O52" s="233"/>
      <c r="P52" s="233"/>
      <c r="Q52" s="49">
        <f t="shared" si="0"/>
        <v>0</v>
      </c>
    </row>
    <row r="53" spans="1:18" x14ac:dyDescent="0.3">
      <c r="A53" s="180" t="str">
        <f>"       "&amp;CHOOSE(wa!N97,wa!$H$47,wa!$H$48,wa!$H$49,wa!$H$50,wa!$H$51)&amp;IF(wa!N97=1,""," feature")</f>
        <v xml:space="preserve">       &lt;&lt;Select&gt;&gt;</v>
      </c>
      <c r="B53" s="159" t="str">
        <f>+IF(B52&lt;&gt;"",B52,"")</f>
        <v/>
      </c>
      <c r="C53" s="159" t="str">
        <f>+IF(C52&lt;&gt;"",C52,"")</f>
        <v/>
      </c>
      <c r="D53" s="159" t="s">
        <v>318</v>
      </c>
      <c r="E53" s="234"/>
      <c r="F53" s="234"/>
      <c r="G53" s="234"/>
      <c r="H53" s="234"/>
      <c r="I53" s="234"/>
      <c r="J53" s="234"/>
      <c r="K53" s="234"/>
      <c r="L53" s="234"/>
      <c r="M53" s="234"/>
      <c r="N53" s="234"/>
      <c r="O53" s="234"/>
      <c r="P53" s="234"/>
      <c r="Q53" s="49">
        <f t="shared" si="0"/>
        <v>0</v>
      </c>
    </row>
    <row r="54" spans="1:18" x14ac:dyDescent="0.3">
      <c r="F54" s="109"/>
      <c r="G54" s="109"/>
      <c r="H54" s="109"/>
      <c r="I54" s="109"/>
      <c r="J54" s="109"/>
      <c r="K54" s="109"/>
      <c r="L54" s="109"/>
      <c r="M54" s="109"/>
      <c r="N54" s="109"/>
      <c r="O54" s="109"/>
      <c r="P54" s="109"/>
      <c r="Q54" s="109"/>
    </row>
    <row r="55" spans="1:18" x14ac:dyDescent="0.3">
      <c r="A55" s="370" t="s">
        <v>440</v>
      </c>
      <c r="B55" s="372" t="s">
        <v>361</v>
      </c>
      <c r="C55" s="372"/>
      <c r="D55" s="160" t="s">
        <v>41</v>
      </c>
      <c r="E55" s="49">
        <f>+E56+E57</f>
        <v>0</v>
      </c>
      <c r="F55" s="49">
        <f t="shared" ref="F55:P55" si="1">+F56+F57</f>
        <v>0</v>
      </c>
      <c r="G55" s="49">
        <f t="shared" si="1"/>
        <v>0</v>
      </c>
      <c r="H55" s="49">
        <f t="shared" si="1"/>
        <v>0</v>
      </c>
      <c r="I55" s="49">
        <f t="shared" si="1"/>
        <v>0</v>
      </c>
      <c r="J55" s="49">
        <f t="shared" si="1"/>
        <v>0</v>
      </c>
      <c r="K55" s="49">
        <f t="shared" si="1"/>
        <v>0</v>
      </c>
      <c r="L55" s="49">
        <f t="shared" si="1"/>
        <v>0</v>
      </c>
      <c r="M55" s="49">
        <f t="shared" si="1"/>
        <v>0</v>
      </c>
      <c r="N55" s="49">
        <f t="shared" si="1"/>
        <v>0</v>
      </c>
      <c r="O55" s="49">
        <f t="shared" si="1"/>
        <v>0</v>
      </c>
      <c r="P55" s="49">
        <f t="shared" si="1"/>
        <v>0</v>
      </c>
      <c r="Q55" s="49">
        <f>+Q56+Q57</f>
        <v>0</v>
      </c>
    </row>
    <row r="56" spans="1:18" x14ac:dyDescent="0.3">
      <c r="A56" s="371"/>
      <c r="B56" s="327" t="s">
        <v>387</v>
      </c>
      <c r="C56" s="327"/>
      <c r="D56" s="159" t="s">
        <v>30</v>
      </c>
      <c r="E56" s="44">
        <f>+SUM(E4,E6,E8,E10,E12,E14,E16,E18,E20,E22,E24,E26,E28,E30,E32,E34,E36,E38,E40,E42,E44,E46,E48,E50,E52)</f>
        <v>0</v>
      </c>
      <c r="F56" s="44">
        <f t="shared" ref="F56:P57" si="2">+SUM(F4,F6,F8,F10,F12,F14,F16,F18,F20,F22,F24,F26,F28,F30,F32,F34,F36,F38,F40,F42,F44,F46,F48,F50,F52)</f>
        <v>0</v>
      </c>
      <c r="G56" s="44">
        <f t="shared" si="2"/>
        <v>0</v>
      </c>
      <c r="H56" s="44">
        <f t="shared" si="2"/>
        <v>0</v>
      </c>
      <c r="I56" s="44">
        <f t="shared" si="2"/>
        <v>0</v>
      </c>
      <c r="J56" s="44">
        <f t="shared" si="2"/>
        <v>0</v>
      </c>
      <c r="K56" s="44">
        <f t="shared" si="2"/>
        <v>0</v>
      </c>
      <c r="L56" s="44">
        <f t="shared" si="2"/>
        <v>0</v>
      </c>
      <c r="M56" s="44">
        <f t="shared" si="2"/>
        <v>0</v>
      </c>
      <c r="N56" s="44">
        <f t="shared" si="2"/>
        <v>0</v>
      </c>
      <c r="O56" s="44">
        <f t="shared" si="2"/>
        <v>0</v>
      </c>
      <c r="P56" s="44">
        <f t="shared" si="2"/>
        <v>0</v>
      </c>
      <c r="Q56" s="49">
        <f>+SUM(Q4,Q6,Q8,Q10,Q12,Q14,Q16,Q18,Q20,Q22,Q24,Q26,Q28,Q30,Q32,Q34,Q36,Q38,Q40,Q42,Q44,Q46,Q48,Q50,Q52)</f>
        <v>0</v>
      </c>
    </row>
    <row r="57" spans="1:18" x14ac:dyDescent="0.3">
      <c r="A57" s="371"/>
      <c r="B57" s="327" t="s">
        <v>388</v>
      </c>
      <c r="C57" s="327"/>
      <c r="D57" s="159" t="s">
        <v>318</v>
      </c>
      <c r="E57" s="44">
        <f>+SUM(E5,E7,E9,E11,E13,E15,E17,E19,E21,E23,E25,E27,E29,E31,E33,E35,E37,E39,E41,E43,E45,E47,E49,E51,E53)</f>
        <v>0</v>
      </c>
      <c r="F57" s="44">
        <f t="shared" si="2"/>
        <v>0</v>
      </c>
      <c r="G57" s="44">
        <f t="shared" si="2"/>
        <v>0</v>
      </c>
      <c r="H57" s="44">
        <f t="shared" si="2"/>
        <v>0</v>
      </c>
      <c r="I57" s="44">
        <f t="shared" si="2"/>
        <v>0</v>
      </c>
      <c r="J57" s="44">
        <f t="shared" si="2"/>
        <v>0</v>
      </c>
      <c r="K57" s="44">
        <f t="shared" si="2"/>
        <v>0</v>
      </c>
      <c r="L57" s="44">
        <f t="shared" si="2"/>
        <v>0</v>
      </c>
      <c r="M57" s="44">
        <f t="shared" si="2"/>
        <v>0</v>
      </c>
      <c r="N57" s="44">
        <f t="shared" si="2"/>
        <v>0</v>
      </c>
      <c r="O57" s="44">
        <f t="shared" si="2"/>
        <v>0</v>
      </c>
      <c r="P57" s="44">
        <f t="shared" si="2"/>
        <v>0</v>
      </c>
      <c r="Q57" s="49">
        <f>+SUM(Q5,Q7,Q9,Q11,Q13,Q15,Q17,Q19,Q21,Q23,Q25,Q27,Q29,Q31,Q33,Q35,Q37,Q39,Q41,Q43,Q45,Q47,Q49,Q51,Q53)</f>
        <v>0</v>
      </c>
    </row>
    <row r="58" spans="1:18" x14ac:dyDescent="0.3">
      <c r="A58" s="368"/>
      <c r="B58" s="368"/>
      <c r="C58" s="368"/>
      <c r="D58" s="368"/>
      <c r="E58" s="368"/>
      <c r="F58" s="368"/>
      <c r="G58" s="368"/>
      <c r="H58" s="368"/>
      <c r="I58" s="368"/>
      <c r="J58" s="368"/>
      <c r="K58" s="368"/>
      <c r="L58" s="368"/>
      <c r="M58" s="368"/>
      <c r="N58" s="368"/>
      <c r="O58" s="368"/>
      <c r="P58" s="368"/>
      <c r="Q58" s="369"/>
      <c r="R58" s="63"/>
    </row>
    <row r="59" spans="1:18" x14ac:dyDescent="0.3">
      <c r="F59" s="109"/>
      <c r="G59" s="109"/>
      <c r="H59" s="109"/>
      <c r="I59" s="109"/>
      <c r="J59" s="109"/>
      <c r="K59" s="109"/>
      <c r="L59" s="109"/>
      <c r="M59" s="109"/>
      <c r="N59" s="109"/>
      <c r="O59" s="109"/>
      <c r="P59" s="109"/>
      <c r="Q59" s="109"/>
    </row>
    <row r="60" spans="1:18" ht="25.8" x14ac:dyDescent="0.3">
      <c r="A60" s="349" t="s">
        <v>202</v>
      </c>
      <c r="B60" s="349"/>
      <c r="C60" s="120" t="s">
        <v>199</v>
      </c>
      <c r="E60" s="134"/>
      <c r="F60" s="134"/>
      <c r="G60" s="134"/>
      <c r="H60" s="134"/>
    </row>
    <row r="61" spans="1:18" x14ac:dyDescent="0.3">
      <c r="A61" s="340" t="s">
        <v>197</v>
      </c>
      <c r="B61" s="340"/>
      <c r="C61" s="195" t="s">
        <v>198</v>
      </c>
    </row>
    <row r="62" spans="1:18" x14ac:dyDescent="0.3">
      <c r="A62" s="340" t="s">
        <v>203</v>
      </c>
      <c r="B62" s="340"/>
      <c r="C62" s="195" t="s">
        <v>421</v>
      </c>
    </row>
    <row r="63" spans="1:18" x14ac:dyDescent="0.3">
      <c r="A63" s="340" t="s">
        <v>160</v>
      </c>
      <c r="B63" s="340"/>
      <c r="C63" s="195" t="s">
        <v>422</v>
      </c>
    </row>
    <row r="64" spans="1:18" x14ac:dyDescent="0.3">
      <c r="A64" s="340" t="s">
        <v>153</v>
      </c>
      <c r="B64" s="340"/>
      <c r="C64" s="195" t="s">
        <v>423</v>
      </c>
    </row>
    <row r="65" spans="1:3" x14ac:dyDescent="0.3">
      <c r="A65" s="340" t="s">
        <v>161</v>
      </c>
      <c r="B65" s="340"/>
      <c r="C65" s="195" t="s">
        <v>424</v>
      </c>
    </row>
    <row r="66" spans="1:3" x14ac:dyDescent="0.3">
      <c r="A66" s="340" t="s">
        <v>441</v>
      </c>
      <c r="B66" s="340"/>
      <c r="C66" s="195" t="s">
        <v>425</v>
      </c>
    </row>
    <row r="67" spans="1:3" x14ac:dyDescent="0.3">
      <c r="A67" s="340" t="s">
        <v>200</v>
      </c>
      <c r="B67" s="340"/>
      <c r="C67" s="195" t="s">
        <v>430</v>
      </c>
    </row>
    <row r="68" spans="1:3" x14ac:dyDescent="0.3">
      <c r="A68" s="340" t="s">
        <v>177</v>
      </c>
      <c r="B68" s="340"/>
      <c r="C68" s="195" t="s">
        <v>431</v>
      </c>
    </row>
    <row r="69" spans="1:3" x14ac:dyDescent="0.3">
      <c r="A69" s="340" t="s">
        <v>369</v>
      </c>
      <c r="B69" s="340"/>
      <c r="C69" s="195" t="s">
        <v>445</v>
      </c>
    </row>
    <row r="70" spans="1:3" x14ac:dyDescent="0.3">
      <c r="A70" s="340" t="s">
        <v>443</v>
      </c>
      <c r="B70" s="340"/>
      <c r="C70" s="195" t="s">
        <v>446</v>
      </c>
    </row>
    <row r="71" spans="1:3" x14ac:dyDescent="0.3">
      <c r="A71" s="340" t="s">
        <v>370</v>
      </c>
      <c r="B71" s="340"/>
      <c r="C71" s="195" t="s">
        <v>447</v>
      </c>
    </row>
    <row r="72" spans="1:3" x14ac:dyDescent="0.3">
      <c r="A72" s="340" t="s">
        <v>442</v>
      </c>
      <c r="B72" s="340"/>
      <c r="C72" s="195" t="s">
        <v>448</v>
      </c>
    </row>
    <row r="73" spans="1:3" x14ac:dyDescent="0.3">
      <c r="A73" s="340" t="s">
        <v>201</v>
      </c>
      <c r="B73" s="340"/>
      <c r="C73" s="195" t="s">
        <v>444</v>
      </c>
    </row>
  </sheetData>
  <sheetProtection algorithmName="SHA-512" hashValue="HAmpE4QujRi/QksKOabSacg4FsBMwAWsAQxU8KbPxSCsJTXaxytcv7a4U9XrSsu1ghf43sB84PUnBzY8dRTGIw==" saltValue="knl2d1TroooUWyRLPljIMg==" spinCount="100000" sheet="1" objects="1" scenarios="1"/>
  <mergeCells count="21">
    <mergeCell ref="E1:P1"/>
    <mergeCell ref="E2:P2"/>
    <mergeCell ref="B55:C55"/>
    <mergeCell ref="B56:C56"/>
    <mergeCell ref="B57:C57"/>
    <mergeCell ref="A55:A57"/>
    <mergeCell ref="A58:Q58"/>
    <mergeCell ref="A72:B72"/>
    <mergeCell ref="A73:B73"/>
    <mergeCell ref="A71:B71"/>
    <mergeCell ref="A60:B60"/>
    <mergeCell ref="A61:B61"/>
    <mergeCell ref="A62:B62"/>
    <mergeCell ref="A63:B63"/>
    <mergeCell ref="A64:B64"/>
    <mergeCell ref="A65:B65"/>
    <mergeCell ref="A66:B66"/>
    <mergeCell ref="A67:B67"/>
    <mergeCell ref="A68:B68"/>
    <mergeCell ref="A69:B69"/>
    <mergeCell ref="A70:B70"/>
  </mergeCells>
  <hyperlinks>
    <hyperlink ref="D1" location="Start!A1" display="Go to Start " xr:uid="{00000000-0004-0000-0B00-000000000000}"/>
    <hyperlink ref="C61" location="Start!A2" display="Start" xr:uid="{00000000-0004-0000-0B00-000001000000}"/>
    <hyperlink ref="C62" location="'1_Ing'!A2" display="1_Ing" xr:uid="{00000000-0004-0000-0B00-000002000000}"/>
    <hyperlink ref="C63" location="'2_Lab'!A2" display="2_Lab" xr:uid="{00000000-0004-0000-0B00-000003000000}"/>
    <hyperlink ref="C64" location="'3_Pkg_G'!A2" display="3_Pkg_G" xr:uid="{00000000-0004-0000-0B00-000004000000}"/>
    <hyperlink ref="C65" location="'4_Pkg_FS'!A2" display="4_Pkg_FS" xr:uid="{00000000-0004-0000-0B00-000005000000}"/>
    <hyperlink ref="C66" location="'5_Fixed'!A2" display="5_Fixed" xr:uid="{00000000-0004-0000-0B00-000006000000}"/>
    <hyperlink ref="C67" location="'6_Price_G'!A2" display="6_Price_G" xr:uid="{00000000-0004-0000-0B00-000007000000}"/>
    <hyperlink ref="C68" location="'7_Price_FS'!A2" display="7_Price_FS" xr:uid="{00000000-0004-0000-0B00-000008000000}"/>
    <hyperlink ref="C69" location="'8_Sls_Fcst_G'!A4" display="8_Sls_Fcst_G" xr:uid="{00000000-0004-0000-0B00-000009000000}"/>
    <hyperlink ref="C71" location="'10_Sls_Fcst_FS'!A4" display="10_Sls_Fcst_FS" xr:uid="{00000000-0004-0000-0B00-00000A000000}"/>
    <hyperlink ref="C70" location="'9_Sls_Act_G'!A4" display="9_Sls_Act_G" xr:uid="{00000000-0004-0000-0B00-00000B000000}"/>
    <hyperlink ref="C72" location="'11_Sls_Act_FS'!A4" display="11_Sls_Act_FS" xr:uid="{00000000-0004-0000-0B00-00000C000000}"/>
    <hyperlink ref="C73" location="'12_P&amp;L'!A2" display="12_P&amp;L" xr:uid="{00000000-0004-0000-0B00-00000D000000}"/>
  </hyperlinks>
  <pageMargins left="0.7" right="0.7" top="0.75" bottom="0.75" header="0.3" footer="0.3"/>
  <pageSetup orientation="portrait" r:id="rId1"/>
  <ignoredErrors>
    <ignoredError sqref="B6:C6 B8:C8 B10:C10 B12:C12 B14:C14 B16:C16 B18:C18 B20:C20 B22:C22 B24:C24 B26:C26 B28:C28 B30:C30 B32:C32 B34:C34 B36:C36 B38:C38 B40:C40 B42:C42 B44:C44 B46:C46 B48:C48 B50:C50 B52:C52"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DG98"/>
  <sheetViews>
    <sheetView workbookViewId="0">
      <pane xSplit="4" ySplit="3" topLeftCell="E4" activePane="bottomRight" state="frozen"/>
      <selection activeCell="D9" sqref="D9"/>
      <selection pane="topRight" activeCell="D9" sqref="D9"/>
      <selection pane="bottomLeft" activeCell="D9" sqref="D9"/>
      <selection pane="bottomRight" activeCell="B4" sqref="B4"/>
    </sheetView>
  </sheetViews>
  <sheetFormatPr defaultRowHeight="14.4" x14ac:dyDescent="0.3"/>
  <cols>
    <col min="1" max="2" width="22.21875" customWidth="1"/>
    <col min="3" max="3" width="22.21875" style="63" customWidth="1"/>
    <col min="4" max="4" width="8.77734375" style="63" customWidth="1"/>
    <col min="5" max="17" width="9.21875" style="7" customWidth="1"/>
  </cols>
  <sheetData>
    <row r="1" spans="1:21" ht="18.600000000000001" thickBot="1" x14ac:dyDescent="0.4">
      <c r="A1" s="101" t="s">
        <v>371</v>
      </c>
      <c r="B1" s="101"/>
      <c r="C1" s="149"/>
      <c r="D1" s="236" t="s">
        <v>449</v>
      </c>
      <c r="E1" s="382" t="str">
        <f>+"Remember there are "&amp;wa!E46&amp;" portions per case"</f>
        <v>Remember there are 1 portions per case</v>
      </c>
      <c r="F1" s="382"/>
      <c r="G1" s="382"/>
      <c r="H1" s="382"/>
      <c r="I1" s="382"/>
      <c r="J1" s="382"/>
      <c r="K1" s="382"/>
      <c r="L1" s="382"/>
      <c r="M1" s="382"/>
      <c r="N1" s="382"/>
      <c r="O1" s="382"/>
      <c r="P1" s="382"/>
    </row>
    <row r="2" spans="1:21" ht="14.55" customHeight="1" x14ac:dyDescent="0.35">
      <c r="A2" s="148"/>
      <c r="B2" s="148"/>
      <c r="C2" s="150"/>
      <c r="D2" s="150"/>
      <c r="E2" s="383" t="s">
        <v>303</v>
      </c>
      <c r="F2" s="383"/>
      <c r="G2" s="383"/>
      <c r="H2" s="383"/>
      <c r="I2" s="383"/>
      <c r="J2" s="383"/>
      <c r="K2" s="383"/>
      <c r="L2" s="383"/>
      <c r="M2" s="383"/>
      <c r="N2" s="383"/>
      <c r="O2" s="383"/>
      <c r="P2" s="383"/>
    </row>
    <row r="3" spans="1:21" ht="14.55" customHeight="1" x14ac:dyDescent="0.3">
      <c r="A3" s="10" t="s">
        <v>301</v>
      </c>
      <c r="B3" s="10" t="s">
        <v>300</v>
      </c>
      <c r="C3" s="160" t="s">
        <v>302</v>
      </c>
      <c r="D3" s="160" t="s">
        <v>357</v>
      </c>
      <c r="E3" s="49"/>
      <c r="F3" s="49" t="str">
        <f>+VLOOKUP(wa!$G$79,wa!$F$65:$G$77,2,FALSE)</f>
        <v>Aug</v>
      </c>
      <c r="G3" s="49" t="str">
        <f>IF(F3="Jan","Feb",VLOOKUP((VLOOKUP(F3,wa!$G$65:$H$77,2,FALSE)+1),wa!$F$65:$G$77,2,FALSE))</f>
        <v>Sep</v>
      </c>
      <c r="H3" s="49" t="str">
        <f>IF(G3="Jan","Feb",VLOOKUP((VLOOKUP(G3,wa!$G$65:$H$77,2,FALSE)+1),wa!$F$65:$G$77,2,FALSE))</f>
        <v>Oct</v>
      </c>
      <c r="I3" s="49" t="str">
        <f>IF(H3="Jan","Feb",VLOOKUP((VLOOKUP(H3,wa!$G$65:$H$77,2,FALSE)+1),wa!$F$65:$G$77,2,FALSE))</f>
        <v>Nov</v>
      </c>
      <c r="J3" s="49" t="str">
        <f>IF(I3="Jan","Feb",VLOOKUP((VLOOKUP(I3,wa!$G$65:$H$77,2,FALSE)+1),wa!$F$65:$G$77,2,FALSE))</f>
        <v>Dec</v>
      </c>
      <c r="K3" s="49" t="str">
        <f>IF(J3="Jan","Feb",VLOOKUP((VLOOKUP(J3,wa!$G$65:$H$77,2,FALSE)+1),wa!$F$65:$G$77,2,FALSE))</f>
        <v>Jan</v>
      </c>
      <c r="L3" s="49" t="str">
        <f>IF(K3="Jan","Feb",VLOOKUP((VLOOKUP(K3,wa!$G$65:$H$77,2,FALSE)+1),wa!$F$65:$G$77,2,FALSE))</f>
        <v>Feb</v>
      </c>
      <c r="M3" s="49" t="str">
        <f>IF(L3="Jan","Feb",VLOOKUP((VLOOKUP(L3,wa!$G$65:$H$77,2,FALSE)+1),wa!$F$65:$G$77,2,FALSE))</f>
        <v>Mar</v>
      </c>
      <c r="N3" s="49" t="str">
        <f>IF(M3="Jan","Feb",VLOOKUP((VLOOKUP(M3,wa!$G$65:$H$77,2,FALSE)+1),wa!$F$65:$G$77,2,FALSE))</f>
        <v>Apr</v>
      </c>
      <c r="O3" s="49" t="str">
        <f>IF(N3="Jan","Feb",VLOOKUP((VLOOKUP(N3,wa!$G$65:$H$77,2,FALSE)+1),wa!$F$65:$G$77,2,FALSE))</f>
        <v>May</v>
      </c>
      <c r="P3" s="49" t="str">
        <f>IF(O3="Jan","Feb",VLOOKUP((VLOOKUP(O3,wa!$G$65:$H$77,2,FALSE)+1),wa!$F$65:$G$77,2,FALSE))</f>
        <v>Jun</v>
      </c>
      <c r="Q3" s="49" t="s">
        <v>41</v>
      </c>
    </row>
    <row r="4" spans="1:21" ht="14.55" customHeight="1" x14ac:dyDescent="0.3">
      <c r="A4" s="36" t="s">
        <v>436</v>
      </c>
      <c r="B4" s="231"/>
      <c r="C4" s="231"/>
      <c r="D4" s="159" t="s">
        <v>30</v>
      </c>
      <c r="E4" s="233"/>
      <c r="F4" s="233"/>
      <c r="G4" s="233"/>
      <c r="H4" s="233"/>
      <c r="I4" s="233"/>
      <c r="J4" s="233"/>
      <c r="K4" s="233"/>
      <c r="L4" s="233"/>
      <c r="M4" s="233"/>
      <c r="N4" s="233"/>
      <c r="O4" s="233"/>
      <c r="P4" s="233"/>
      <c r="Q4" s="49">
        <f>SUM(E4:P4)</f>
        <v>0</v>
      </c>
    </row>
    <row r="5" spans="1:21" ht="14.55" customHeight="1" x14ac:dyDescent="0.3">
      <c r="A5" s="179" t="str">
        <f>IF(wa!DG49=1,"","----")&amp;CHOOSE(wa!DG49,wa!$DA$47,wa!$DA$48,wa!$DA$49,wa!$DA$50,wa!$DA$51)&amp;IF(wa!DG49=1,""," feature")</f>
        <v>&lt;&lt;Select&gt;&gt;</v>
      </c>
      <c r="B5" s="159" t="str">
        <f>+IF(B4&lt;&gt;"",B4,"")</f>
        <v/>
      </c>
      <c r="C5" s="159" t="str">
        <f>+IF(C4&lt;&gt;"",C4,"")</f>
        <v/>
      </c>
      <c r="D5" s="159" t="s">
        <v>318</v>
      </c>
      <c r="E5" s="234"/>
      <c r="F5" s="234"/>
      <c r="G5" s="234"/>
      <c r="H5" s="234"/>
      <c r="I5" s="234"/>
      <c r="J5" s="234"/>
      <c r="K5" s="234"/>
      <c r="L5" s="234"/>
      <c r="M5" s="234"/>
      <c r="N5" s="234"/>
      <c r="O5" s="234"/>
      <c r="P5" s="234"/>
      <c r="Q5" s="49">
        <f t="shared" ref="Q5:Q53" si="0">SUM(E5:P5)</f>
        <v>0</v>
      </c>
    </row>
    <row r="6" spans="1:21" ht="14.55" customHeight="1" x14ac:dyDescent="0.3">
      <c r="A6" s="36"/>
      <c r="B6" s="231"/>
      <c r="C6" s="231"/>
      <c r="D6" s="159" t="s">
        <v>30</v>
      </c>
      <c r="E6" s="233"/>
      <c r="F6" s="233"/>
      <c r="G6" s="233"/>
      <c r="H6" s="233"/>
      <c r="I6" s="233"/>
      <c r="J6" s="233"/>
      <c r="K6" s="233"/>
      <c r="L6" s="233"/>
      <c r="M6" s="233"/>
      <c r="N6" s="233"/>
      <c r="O6" s="233"/>
      <c r="P6" s="233"/>
      <c r="Q6" s="49">
        <f t="shared" si="0"/>
        <v>0</v>
      </c>
    </row>
    <row r="7" spans="1:21" ht="14.55" customHeight="1" x14ac:dyDescent="0.3">
      <c r="A7" s="179" t="str">
        <f>IF(wa!DG51=1,"","----")&amp;CHOOSE(wa!DG51,wa!$DA$47,wa!$DA$48,wa!$DA$49,wa!$DA$50,wa!$DA$51)&amp;IF(wa!DG51=1,""," feature")</f>
        <v>&lt;&lt;Select&gt;&gt;</v>
      </c>
      <c r="B7" s="159" t="str">
        <f>+IF(B6&lt;&gt;"",B6,"")</f>
        <v/>
      </c>
      <c r="C7" s="159" t="str">
        <f>+IF(C6&lt;&gt;"",C6,"")</f>
        <v/>
      </c>
      <c r="D7" s="159" t="s">
        <v>318</v>
      </c>
      <c r="E7" s="234"/>
      <c r="F7" s="234"/>
      <c r="G7" s="234"/>
      <c r="H7" s="234"/>
      <c r="I7" s="234"/>
      <c r="J7" s="234"/>
      <c r="K7" s="234"/>
      <c r="L7" s="234"/>
      <c r="M7" s="234"/>
      <c r="N7" s="234"/>
      <c r="O7" s="234"/>
      <c r="P7" s="234"/>
      <c r="Q7" s="49">
        <f t="shared" si="0"/>
        <v>0</v>
      </c>
      <c r="T7" s="312"/>
      <c r="U7" s="312"/>
    </row>
    <row r="8" spans="1:21" ht="14.55" customHeight="1" x14ac:dyDescent="0.3">
      <c r="A8" s="36"/>
      <c r="B8" s="231"/>
      <c r="C8" s="231"/>
      <c r="D8" s="159" t="s">
        <v>30</v>
      </c>
      <c r="E8" s="233"/>
      <c r="F8" s="233"/>
      <c r="G8" s="233"/>
      <c r="H8" s="233"/>
      <c r="I8" s="233"/>
      <c r="J8" s="233"/>
      <c r="K8" s="233"/>
      <c r="L8" s="233"/>
      <c r="M8" s="233"/>
      <c r="N8" s="233"/>
      <c r="O8" s="233"/>
      <c r="P8" s="233"/>
      <c r="Q8" s="49">
        <f t="shared" si="0"/>
        <v>0</v>
      </c>
      <c r="T8" s="312"/>
      <c r="U8" s="312"/>
    </row>
    <row r="9" spans="1:21" ht="14.55" customHeight="1" x14ac:dyDescent="0.3">
      <c r="A9" s="179" t="str">
        <f>IF(wa!DG53=1,"","----")&amp;CHOOSE(wa!DG53,wa!$DA$47,wa!$DA$48,wa!$DA$49,wa!$DA$50,wa!$DA$51)&amp;IF(wa!DG53=1,""," feature")</f>
        <v>&lt;&lt;Select&gt;&gt;</v>
      </c>
      <c r="B9" s="159" t="str">
        <f>+IF(B8&lt;&gt;"",B8,"")</f>
        <v/>
      </c>
      <c r="C9" s="159" t="str">
        <f>+IF(C8&lt;&gt;"",C8,"")</f>
        <v/>
      </c>
      <c r="D9" s="159" t="s">
        <v>318</v>
      </c>
      <c r="E9" s="234"/>
      <c r="F9" s="234"/>
      <c r="G9" s="234"/>
      <c r="H9" s="234"/>
      <c r="I9" s="234"/>
      <c r="J9" s="234"/>
      <c r="K9" s="234"/>
      <c r="L9" s="234"/>
      <c r="M9" s="234"/>
      <c r="N9" s="234"/>
      <c r="O9" s="234"/>
      <c r="P9" s="234"/>
      <c r="Q9" s="49">
        <f t="shared" si="0"/>
        <v>0</v>
      </c>
      <c r="T9" s="312"/>
      <c r="U9" s="312"/>
    </row>
    <row r="10" spans="1:21" ht="14.55" customHeight="1" x14ac:dyDescent="0.3">
      <c r="A10" s="36"/>
      <c r="B10" s="231"/>
      <c r="C10" s="231"/>
      <c r="D10" s="159" t="s">
        <v>30</v>
      </c>
      <c r="E10" s="233"/>
      <c r="F10" s="233"/>
      <c r="G10" s="233"/>
      <c r="H10" s="233"/>
      <c r="I10" s="233"/>
      <c r="J10" s="233"/>
      <c r="K10" s="233"/>
      <c r="L10" s="233"/>
      <c r="M10" s="233"/>
      <c r="N10" s="233"/>
      <c r="O10" s="233"/>
      <c r="P10" s="233"/>
      <c r="Q10" s="49">
        <f t="shared" si="0"/>
        <v>0</v>
      </c>
      <c r="T10" s="312"/>
      <c r="U10" s="312"/>
    </row>
    <row r="11" spans="1:21" ht="14.55" customHeight="1" x14ac:dyDescent="0.3">
      <c r="A11" s="179" t="str">
        <f>IF(wa!DG55=1,"","----")&amp;CHOOSE(wa!DG55,wa!$DA$47,wa!$DA$48,wa!$DA$49,wa!$DA$50,wa!$DA$51)&amp;IF(wa!DG55=1,""," feature")</f>
        <v>&lt;&lt;Select&gt;&gt;</v>
      </c>
      <c r="B11" s="159" t="str">
        <f>+IF(B10&lt;&gt;"",B10,"")</f>
        <v/>
      </c>
      <c r="C11" s="159" t="str">
        <f>+IF(C10&lt;&gt;"",C10,"")</f>
        <v/>
      </c>
      <c r="D11" s="159" t="s">
        <v>318</v>
      </c>
      <c r="E11" s="234"/>
      <c r="F11" s="234"/>
      <c r="G11" s="234"/>
      <c r="H11" s="234"/>
      <c r="I11" s="234"/>
      <c r="J11" s="234"/>
      <c r="K11" s="234"/>
      <c r="L11" s="234"/>
      <c r="M11" s="234"/>
      <c r="N11" s="234"/>
      <c r="O11" s="234"/>
      <c r="P11" s="234"/>
      <c r="Q11" s="49">
        <f t="shared" si="0"/>
        <v>0</v>
      </c>
      <c r="T11" s="367" t="s">
        <v>435</v>
      </c>
      <c r="U11" s="367"/>
    </row>
    <row r="12" spans="1:21" ht="14.55" customHeight="1" x14ac:dyDescent="0.3">
      <c r="A12" s="36"/>
      <c r="B12" s="232"/>
      <c r="C12" s="231"/>
      <c r="D12" s="159" t="s">
        <v>30</v>
      </c>
      <c r="E12" s="233"/>
      <c r="F12" s="233"/>
      <c r="G12" s="233"/>
      <c r="H12" s="233"/>
      <c r="I12" s="233"/>
      <c r="J12" s="233"/>
      <c r="K12" s="233"/>
      <c r="L12" s="233"/>
      <c r="M12" s="233"/>
      <c r="N12" s="233"/>
      <c r="O12" s="233"/>
      <c r="P12" s="233"/>
      <c r="Q12" s="49">
        <f t="shared" si="0"/>
        <v>0</v>
      </c>
      <c r="T12" s="367"/>
      <c r="U12" s="367"/>
    </row>
    <row r="13" spans="1:21" ht="14.55" customHeight="1" x14ac:dyDescent="0.3">
      <c r="A13" s="179" t="str">
        <f>IF(wa!DG57=1,"","----")&amp;CHOOSE(wa!DG57,wa!$DA$47,wa!$DA$48,wa!$DA$49,wa!$DA$50,wa!$DA$51)&amp;IF(wa!DG57=1,""," feature")</f>
        <v>&lt;&lt;Select&gt;&gt;</v>
      </c>
      <c r="B13" s="159" t="str">
        <f>+IF(B12&lt;&gt;"",B12,"")</f>
        <v/>
      </c>
      <c r="C13" s="159" t="str">
        <f>+IF(C12&lt;&gt;"",C12,"")</f>
        <v/>
      </c>
      <c r="D13" s="159" t="s">
        <v>318</v>
      </c>
      <c r="E13" s="234"/>
      <c r="F13" s="234"/>
      <c r="G13" s="234"/>
      <c r="H13" s="234"/>
      <c r="I13" s="234"/>
      <c r="J13" s="234"/>
      <c r="K13" s="234"/>
      <c r="L13" s="234"/>
      <c r="M13" s="234"/>
      <c r="N13" s="234"/>
      <c r="O13" s="234"/>
      <c r="P13" s="234"/>
      <c r="Q13" s="49">
        <f t="shared" si="0"/>
        <v>0</v>
      </c>
      <c r="T13" s="367"/>
      <c r="U13" s="367"/>
    </row>
    <row r="14" spans="1:21" ht="14.55" customHeight="1" x14ac:dyDescent="0.3">
      <c r="A14" s="36"/>
      <c r="B14" s="232"/>
      <c r="C14" s="231"/>
      <c r="D14" s="159" t="s">
        <v>30</v>
      </c>
      <c r="E14" s="233"/>
      <c r="F14" s="233"/>
      <c r="G14" s="233"/>
      <c r="H14" s="233"/>
      <c r="I14" s="233"/>
      <c r="J14" s="233"/>
      <c r="K14" s="233"/>
      <c r="L14" s="233"/>
      <c r="M14" s="233"/>
      <c r="N14" s="233"/>
      <c r="O14" s="233"/>
      <c r="P14" s="233"/>
      <c r="Q14" s="49">
        <f t="shared" si="0"/>
        <v>0</v>
      </c>
      <c r="T14" s="367"/>
      <c r="U14" s="367"/>
    </row>
    <row r="15" spans="1:21" ht="14.55" customHeight="1" x14ac:dyDescent="0.3">
      <c r="A15" s="179" t="str">
        <f>IF(wa!DG59=1,"","----")&amp;CHOOSE(wa!DG59,wa!$DA$47,wa!$DA$48,wa!$DA$49,wa!$DA$50,wa!$DA$51)&amp;IF(wa!DG59=1,""," feature")</f>
        <v>&lt;&lt;Select&gt;&gt;</v>
      </c>
      <c r="B15" s="159" t="str">
        <f>+IF(B14&lt;&gt;"",B14,"")</f>
        <v/>
      </c>
      <c r="C15" s="159" t="str">
        <f>+IF(C14&lt;&gt;"",C14,"")</f>
        <v/>
      </c>
      <c r="D15" s="159" t="s">
        <v>318</v>
      </c>
      <c r="E15" s="234"/>
      <c r="F15" s="234"/>
      <c r="G15" s="234"/>
      <c r="H15" s="234"/>
      <c r="I15" s="234"/>
      <c r="J15" s="234"/>
      <c r="K15" s="234"/>
      <c r="L15" s="234"/>
      <c r="M15" s="234"/>
      <c r="N15" s="234"/>
      <c r="O15" s="234"/>
      <c r="P15" s="234"/>
      <c r="Q15" s="49">
        <f t="shared" si="0"/>
        <v>0</v>
      </c>
    </row>
    <row r="16" spans="1:21" ht="14.55" customHeight="1" x14ac:dyDescent="0.3">
      <c r="A16" s="36"/>
      <c r="B16" s="232"/>
      <c r="C16" s="231"/>
      <c r="D16" s="159" t="s">
        <v>30</v>
      </c>
      <c r="E16" s="233"/>
      <c r="F16" s="233"/>
      <c r="G16" s="233"/>
      <c r="H16" s="233"/>
      <c r="I16" s="233"/>
      <c r="J16" s="233"/>
      <c r="K16" s="233"/>
      <c r="L16" s="233"/>
      <c r="M16" s="233"/>
      <c r="N16" s="233"/>
      <c r="O16" s="233"/>
      <c r="P16" s="233"/>
      <c r="Q16" s="49">
        <f t="shared" si="0"/>
        <v>0</v>
      </c>
    </row>
    <row r="17" spans="1:17" ht="14.55" customHeight="1" x14ac:dyDescent="0.3">
      <c r="A17" s="179" t="str">
        <f>IF(wa!DG61=1,"","----")&amp;CHOOSE(wa!DG61,wa!$DA$47,wa!$DA$48,wa!$DA$49,wa!$DA$50,wa!$DA$51)&amp;IF(wa!DG61=1,""," feature")</f>
        <v>&lt;&lt;Select&gt;&gt;</v>
      </c>
      <c r="B17" s="159" t="str">
        <f>+IF(B16&lt;&gt;"",B16,"")</f>
        <v/>
      </c>
      <c r="C17" s="159" t="str">
        <f>+IF(C16&lt;&gt;"",C16,"")</f>
        <v/>
      </c>
      <c r="D17" s="159" t="s">
        <v>318</v>
      </c>
      <c r="E17" s="234"/>
      <c r="F17" s="234"/>
      <c r="G17" s="234"/>
      <c r="H17" s="234"/>
      <c r="I17" s="234"/>
      <c r="J17" s="234"/>
      <c r="K17" s="234"/>
      <c r="L17" s="234"/>
      <c r="M17" s="234"/>
      <c r="N17" s="234"/>
      <c r="O17" s="234"/>
      <c r="P17" s="234"/>
      <c r="Q17" s="49">
        <f t="shared" si="0"/>
        <v>0</v>
      </c>
    </row>
    <row r="18" spans="1:17" ht="14.55" customHeight="1" x14ac:dyDescent="0.3">
      <c r="A18" s="36"/>
      <c r="B18" s="232"/>
      <c r="C18" s="231"/>
      <c r="D18" s="159" t="s">
        <v>30</v>
      </c>
      <c r="E18" s="233"/>
      <c r="F18" s="233"/>
      <c r="G18" s="233"/>
      <c r="H18" s="233"/>
      <c r="I18" s="233"/>
      <c r="J18" s="233"/>
      <c r="K18" s="233"/>
      <c r="L18" s="233"/>
      <c r="M18" s="233"/>
      <c r="N18" s="233"/>
      <c r="O18" s="233"/>
      <c r="P18" s="233"/>
      <c r="Q18" s="49">
        <f t="shared" si="0"/>
        <v>0</v>
      </c>
    </row>
    <row r="19" spans="1:17" ht="14.55" customHeight="1" x14ac:dyDescent="0.3">
      <c r="A19" s="179" t="str">
        <f>IF(wa!DG63=1,"","----")&amp;CHOOSE(wa!DG63,wa!$DA$47,wa!$DA$48,wa!$DA$49,wa!$DA$50,wa!$DA$51)&amp;IF(wa!DG63=1,""," feature")</f>
        <v>&lt;&lt;Select&gt;&gt;</v>
      </c>
      <c r="B19" s="159" t="str">
        <f>+IF(B18&lt;&gt;"",B18,"")</f>
        <v/>
      </c>
      <c r="C19" s="159" t="str">
        <f>+IF(C18&lt;&gt;"",C18,"")</f>
        <v/>
      </c>
      <c r="D19" s="159" t="s">
        <v>318</v>
      </c>
      <c r="E19" s="234"/>
      <c r="F19" s="234"/>
      <c r="G19" s="234"/>
      <c r="H19" s="234"/>
      <c r="I19" s="234"/>
      <c r="J19" s="234"/>
      <c r="K19" s="234"/>
      <c r="L19" s="234"/>
      <c r="M19" s="234"/>
      <c r="N19" s="234"/>
      <c r="O19" s="234"/>
      <c r="P19" s="234"/>
      <c r="Q19" s="49">
        <f t="shared" si="0"/>
        <v>0</v>
      </c>
    </row>
    <row r="20" spans="1:17" ht="14.55" customHeight="1" x14ac:dyDescent="0.3">
      <c r="A20" s="36"/>
      <c r="B20" s="232"/>
      <c r="C20" s="231"/>
      <c r="D20" s="159" t="s">
        <v>30</v>
      </c>
      <c r="E20" s="233"/>
      <c r="F20" s="233"/>
      <c r="G20" s="233"/>
      <c r="H20" s="233"/>
      <c r="I20" s="233"/>
      <c r="J20" s="233"/>
      <c r="K20" s="233"/>
      <c r="L20" s="233"/>
      <c r="M20" s="233"/>
      <c r="N20" s="233"/>
      <c r="O20" s="233"/>
      <c r="P20" s="233"/>
      <c r="Q20" s="49">
        <f t="shared" si="0"/>
        <v>0</v>
      </c>
    </row>
    <row r="21" spans="1:17" ht="14.55" customHeight="1" x14ac:dyDescent="0.3">
      <c r="A21" s="179" t="str">
        <f>IF(wa!DG65=1,"","----")&amp;CHOOSE(wa!DG65,wa!$DA$47,wa!$DA$48,wa!$DA$49,wa!$DA$50,wa!$DA$51)&amp;IF(wa!DG65=1,""," feature")</f>
        <v>&lt;&lt;Select&gt;&gt;</v>
      </c>
      <c r="B21" s="159" t="str">
        <f>+IF(B20&lt;&gt;"",B20,"")</f>
        <v/>
      </c>
      <c r="C21" s="159" t="str">
        <f>+IF(C20&lt;&gt;"",C20,"")</f>
        <v/>
      </c>
      <c r="D21" s="159" t="s">
        <v>318</v>
      </c>
      <c r="E21" s="234"/>
      <c r="F21" s="234"/>
      <c r="G21" s="234"/>
      <c r="H21" s="234"/>
      <c r="I21" s="234"/>
      <c r="J21" s="234"/>
      <c r="K21" s="234"/>
      <c r="L21" s="234"/>
      <c r="M21" s="234"/>
      <c r="N21" s="234"/>
      <c r="O21" s="234"/>
      <c r="P21" s="234"/>
      <c r="Q21" s="49">
        <f t="shared" si="0"/>
        <v>0</v>
      </c>
    </row>
    <row r="22" spans="1:17" x14ac:dyDescent="0.3">
      <c r="A22" s="36"/>
      <c r="B22" s="232"/>
      <c r="C22" s="231"/>
      <c r="D22" s="159" t="s">
        <v>30</v>
      </c>
      <c r="E22" s="233"/>
      <c r="F22" s="233"/>
      <c r="G22" s="233"/>
      <c r="H22" s="233"/>
      <c r="I22" s="233"/>
      <c r="J22" s="233"/>
      <c r="K22" s="233"/>
      <c r="L22" s="233"/>
      <c r="M22" s="233"/>
      <c r="N22" s="233"/>
      <c r="O22" s="233"/>
      <c r="P22" s="233"/>
      <c r="Q22" s="49">
        <f t="shared" si="0"/>
        <v>0</v>
      </c>
    </row>
    <row r="23" spans="1:17" x14ac:dyDescent="0.3">
      <c r="A23" s="179" t="str">
        <f>IF(wa!DG67=1,"","----")&amp;CHOOSE(wa!DG67,wa!$DA$47,wa!$DA$48,wa!$DA$49,wa!$DA$50,wa!$DA$51)&amp;IF(wa!DG67=1,""," feature")</f>
        <v>&lt;&lt;Select&gt;&gt;</v>
      </c>
      <c r="B23" s="159" t="str">
        <f>+IF(B22&lt;&gt;"",B22,"")</f>
        <v/>
      </c>
      <c r="C23" s="159" t="str">
        <f>+IF(C22&lt;&gt;"",C22,"")</f>
        <v/>
      </c>
      <c r="D23" s="159" t="s">
        <v>318</v>
      </c>
      <c r="E23" s="234"/>
      <c r="F23" s="234"/>
      <c r="G23" s="234"/>
      <c r="H23" s="234"/>
      <c r="I23" s="234"/>
      <c r="J23" s="234"/>
      <c r="K23" s="234"/>
      <c r="L23" s="234"/>
      <c r="M23" s="234"/>
      <c r="N23" s="234"/>
      <c r="O23" s="234"/>
      <c r="P23" s="234"/>
      <c r="Q23" s="49">
        <f t="shared" si="0"/>
        <v>0</v>
      </c>
    </row>
    <row r="24" spans="1:17" x14ac:dyDescent="0.3">
      <c r="A24" s="36"/>
      <c r="B24" s="232"/>
      <c r="C24" s="231"/>
      <c r="D24" s="159" t="s">
        <v>30</v>
      </c>
      <c r="E24" s="233"/>
      <c r="F24" s="233"/>
      <c r="G24" s="233"/>
      <c r="H24" s="233"/>
      <c r="I24" s="233"/>
      <c r="J24" s="233"/>
      <c r="K24" s="233"/>
      <c r="L24" s="233"/>
      <c r="M24" s="233"/>
      <c r="N24" s="233"/>
      <c r="O24" s="233"/>
      <c r="P24" s="233"/>
      <c r="Q24" s="49">
        <f t="shared" si="0"/>
        <v>0</v>
      </c>
    </row>
    <row r="25" spans="1:17" x14ac:dyDescent="0.3">
      <c r="A25" s="179" t="str">
        <f>IF(wa!DG69=1,"","----")&amp;CHOOSE(wa!DG69,wa!$DA$47,wa!$DA$48,wa!$DA$49,wa!$DA$50,wa!$DA$51)&amp;IF(wa!DG69=1,""," feature")</f>
        <v>&lt;&lt;Select&gt;&gt;</v>
      </c>
      <c r="B25" s="159" t="str">
        <f>+IF(B24&lt;&gt;"",B24,"")</f>
        <v/>
      </c>
      <c r="C25" s="159" t="str">
        <f>+IF(C24&lt;&gt;"",C24,"")</f>
        <v/>
      </c>
      <c r="D25" s="159" t="s">
        <v>318</v>
      </c>
      <c r="E25" s="234"/>
      <c r="F25" s="234"/>
      <c r="G25" s="234"/>
      <c r="H25" s="234"/>
      <c r="I25" s="234"/>
      <c r="J25" s="234"/>
      <c r="K25" s="234"/>
      <c r="L25" s="234"/>
      <c r="M25" s="234"/>
      <c r="N25" s="234"/>
      <c r="O25" s="234"/>
      <c r="P25" s="234"/>
      <c r="Q25" s="49">
        <f t="shared" si="0"/>
        <v>0</v>
      </c>
    </row>
    <row r="26" spans="1:17" x14ac:dyDescent="0.3">
      <c r="A26" s="36"/>
      <c r="B26" s="232"/>
      <c r="C26" s="231"/>
      <c r="D26" s="159" t="s">
        <v>30</v>
      </c>
      <c r="E26" s="233"/>
      <c r="F26" s="233"/>
      <c r="G26" s="233"/>
      <c r="H26" s="233"/>
      <c r="I26" s="233"/>
      <c r="J26" s="233"/>
      <c r="K26" s="233"/>
      <c r="L26" s="233"/>
      <c r="M26" s="233"/>
      <c r="N26" s="233"/>
      <c r="O26" s="233"/>
      <c r="P26" s="233"/>
      <c r="Q26" s="49">
        <f t="shared" si="0"/>
        <v>0</v>
      </c>
    </row>
    <row r="27" spans="1:17" x14ac:dyDescent="0.3">
      <c r="A27" s="179" t="str">
        <f>IF(wa!DG71=1,"","----")&amp;CHOOSE(wa!DG71,wa!$DA$47,wa!$DA$48,wa!$DA$49,wa!$DA$50,wa!$DA$51)&amp;IF(wa!DG71=1,""," feature")</f>
        <v>&lt;&lt;Select&gt;&gt;</v>
      </c>
      <c r="B27" s="159" t="str">
        <f>+IF(B26&lt;&gt;"",B26,"")</f>
        <v/>
      </c>
      <c r="C27" s="159" t="str">
        <f>+IF(C26&lt;&gt;"",C26,"")</f>
        <v/>
      </c>
      <c r="D27" s="159" t="s">
        <v>318</v>
      </c>
      <c r="E27" s="234"/>
      <c r="F27" s="234"/>
      <c r="G27" s="234"/>
      <c r="H27" s="234"/>
      <c r="I27" s="234"/>
      <c r="J27" s="234"/>
      <c r="K27" s="234"/>
      <c r="L27" s="234"/>
      <c r="M27" s="234"/>
      <c r="N27" s="234"/>
      <c r="O27" s="234"/>
      <c r="P27" s="234"/>
      <c r="Q27" s="49">
        <f t="shared" si="0"/>
        <v>0</v>
      </c>
    </row>
    <row r="28" spans="1:17" x14ac:dyDescent="0.3">
      <c r="A28" s="36"/>
      <c r="B28" s="232"/>
      <c r="C28" s="231"/>
      <c r="D28" s="159" t="s">
        <v>30</v>
      </c>
      <c r="E28" s="233"/>
      <c r="F28" s="233"/>
      <c r="G28" s="233"/>
      <c r="H28" s="233"/>
      <c r="I28" s="233"/>
      <c r="J28" s="233"/>
      <c r="K28" s="233"/>
      <c r="L28" s="233"/>
      <c r="M28" s="233"/>
      <c r="N28" s="233"/>
      <c r="O28" s="233"/>
      <c r="P28" s="233"/>
      <c r="Q28" s="49">
        <f t="shared" si="0"/>
        <v>0</v>
      </c>
    </row>
    <row r="29" spans="1:17" x14ac:dyDescent="0.3">
      <c r="A29" s="179" t="str">
        <f>IF(wa!DG73=1,"","----")&amp;CHOOSE(wa!DG73,wa!$DA$47,wa!$DA$48,wa!$DA$49,wa!$DA$50,wa!$DA$51)&amp;IF(wa!DG73=1,""," feature")</f>
        <v>&lt;&lt;Select&gt;&gt;</v>
      </c>
      <c r="B29" s="159" t="str">
        <f>+IF(B28&lt;&gt;"",B28,"")</f>
        <v/>
      </c>
      <c r="C29" s="159" t="str">
        <f>+IF(C28&lt;&gt;"",C28,"")</f>
        <v/>
      </c>
      <c r="D29" s="159" t="s">
        <v>318</v>
      </c>
      <c r="E29" s="234"/>
      <c r="F29" s="234"/>
      <c r="G29" s="234"/>
      <c r="H29" s="234"/>
      <c r="I29" s="234"/>
      <c r="J29" s="234"/>
      <c r="K29" s="234"/>
      <c r="L29" s="234"/>
      <c r="M29" s="234"/>
      <c r="N29" s="234"/>
      <c r="O29" s="234"/>
      <c r="P29" s="234"/>
      <c r="Q29" s="49">
        <f t="shared" si="0"/>
        <v>0</v>
      </c>
    </row>
    <row r="30" spans="1:17" x14ac:dyDescent="0.3">
      <c r="A30" s="36"/>
      <c r="B30" s="232"/>
      <c r="C30" s="231"/>
      <c r="D30" s="159" t="s">
        <v>30</v>
      </c>
      <c r="E30" s="233"/>
      <c r="F30" s="233"/>
      <c r="G30" s="233"/>
      <c r="H30" s="233"/>
      <c r="I30" s="233"/>
      <c r="J30" s="233"/>
      <c r="K30" s="233"/>
      <c r="L30" s="233"/>
      <c r="M30" s="233"/>
      <c r="N30" s="233"/>
      <c r="O30" s="233"/>
      <c r="P30" s="233"/>
      <c r="Q30" s="49">
        <f t="shared" si="0"/>
        <v>0</v>
      </c>
    </row>
    <row r="31" spans="1:17" x14ac:dyDescent="0.3">
      <c r="A31" s="179" t="str">
        <f>IF(wa!DG75=1,"","----")&amp;CHOOSE(wa!DG75,wa!$DA$47,wa!$DA$48,wa!$DA$49,wa!$DA$50,wa!$DA$51)&amp;IF(wa!DG75=1,""," feature")</f>
        <v>&lt;&lt;Select&gt;&gt;</v>
      </c>
      <c r="B31" s="159" t="str">
        <f>+IF(B30&lt;&gt;"",B30,"")</f>
        <v/>
      </c>
      <c r="C31" s="159" t="str">
        <f>+IF(C30&lt;&gt;"",C30,"")</f>
        <v/>
      </c>
      <c r="D31" s="159" t="s">
        <v>318</v>
      </c>
      <c r="E31" s="234"/>
      <c r="F31" s="234"/>
      <c r="G31" s="234"/>
      <c r="H31" s="234"/>
      <c r="I31" s="234"/>
      <c r="J31" s="234"/>
      <c r="K31" s="234"/>
      <c r="L31" s="234"/>
      <c r="M31" s="234"/>
      <c r="N31" s="234"/>
      <c r="O31" s="234"/>
      <c r="P31" s="234"/>
      <c r="Q31" s="49">
        <f t="shared" si="0"/>
        <v>0</v>
      </c>
    </row>
    <row r="32" spans="1:17" x14ac:dyDescent="0.3">
      <c r="A32" s="36"/>
      <c r="B32" s="232"/>
      <c r="C32" s="231"/>
      <c r="D32" s="159" t="s">
        <v>30</v>
      </c>
      <c r="E32" s="233"/>
      <c r="F32" s="233"/>
      <c r="G32" s="233"/>
      <c r="H32" s="233"/>
      <c r="I32" s="233"/>
      <c r="J32" s="233"/>
      <c r="K32" s="233"/>
      <c r="L32" s="233"/>
      <c r="M32" s="233"/>
      <c r="N32" s="233"/>
      <c r="O32" s="233"/>
      <c r="P32" s="233"/>
      <c r="Q32" s="49">
        <f t="shared" si="0"/>
        <v>0</v>
      </c>
    </row>
    <row r="33" spans="1:111" x14ac:dyDescent="0.3">
      <c r="A33" s="179" t="str">
        <f>IF(wa!DG77=1,"","----")&amp;CHOOSE(wa!DG77,wa!$DA$47,wa!$DA$48,wa!$DA$49,wa!$DA$50,wa!$DA$51)&amp;IF(wa!DG77=1,""," feature")</f>
        <v>&lt;&lt;Select&gt;&gt;</v>
      </c>
      <c r="B33" s="159" t="str">
        <f>+IF(B32&lt;&gt;"",B32,"")</f>
        <v/>
      </c>
      <c r="C33" s="159" t="str">
        <f>+IF(C32&lt;&gt;"",C32,"")</f>
        <v/>
      </c>
      <c r="D33" s="159" t="s">
        <v>318</v>
      </c>
      <c r="E33" s="234"/>
      <c r="F33" s="234"/>
      <c r="G33" s="234"/>
      <c r="H33" s="234"/>
      <c r="I33" s="234"/>
      <c r="J33" s="234"/>
      <c r="K33" s="234"/>
      <c r="L33" s="234"/>
      <c r="M33" s="234"/>
      <c r="N33" s="234"/>
      <c r="O33" s="234"/>
      <c r="P33" s="234"/>
      <c r="Q33" s="49">
        <f t="shared" si="0"/>
        <v>0</v>
      </c>
    </row>
    <row r="34" spans="1:111" x14ac:dyDescent="0.3">
      <c r="A34" s="36"/>
      <c r="B34" s="232"/>
      <c r="C34" s="231"/>
      <c r="D34" s="159" t="s">
        <v>30</v>
      </c>
      <c r="E34" s="233"/>
      <c r="F34" s="233"/>
      <c r="G34" s="233"/>
      <c r="H34" s="233"/>
      <c r="I34" s="233"/>
      <c r="J34" s="233"/>
      <c r="K34" s="233"/>
      <c r="L34" s="233"/>
      <c r="M34" s="233"/>
      <c r="N34" s="233"/>
      <c r="O34" s="233"/>
      <c r="P34" s="233"/>
      <c r="Q34" s="49">
        <f t="shared" si="0"/>
        <v>0</v>
      </c>
    </row>
    <row r="35" spans="1:111" x14ac:dyDescent="0.3">
      <c r="A35" s="179" t="str">
        <f>IF(wa!DG79=1,"","----")&amp;CHOOSE(wa!DG79,wa!$DA$47,wa!$DA$48,wa!$DA$49,wa!$DA$50,wa!$DA$51)&amp;IF(wa!DG79=1,""," feature")</f>
        <v>&lt;&lt;Select&gt;&gt;</v>
      </c>
      <c r="B35" s="159" t="str">
        <f>+IF(B34&lt;&gt;"",B34,"")</f>
        <v/>
      </c>
      <c r="C35" s="159" t="str">
        <f>+IF(C34&lt;&gt;"",C34,"")</f>
        <v/>
      </c>
      <c r="D35" s="159" t="s">
        <v>318</v>
      </c>
      <c r="E35" s="234"/>
      <c r="F35" s="234"/>
      <c r="G35" s="234"/>
      <c r="H35" s="234"/>
      <c r="I35" s="234"/>
      <c r="J35" s="234"/>
      <c r="K35" s="234"/>
      <c r="L35" s="234"/>
      <c r="M35" s="234"/>
      <c r="N35" s="234"/>
      <c r="O35" s="234"/>
      <c r="P35" s="234"/>
      <c r="Q35" s="49">
        <f t="shared" si="0"/>
        <v>0</v>
      </c>
    </row>
    <row r="36" spans="1:111" x14ac:dyDescent="0.3">
      <c r="A36" s="36"/>
      <c r="B36" s="232"/>
      <c r="C36" s="231"/>
      <c r="D36" s="159" t="s">
        <v>30</v>
      </c>
      <c r="E36" s="233"/>
      <c r="F36" s="233"/>
      <c r="G36" s="233"/>
      <c r="H36" s="233"/>
      <c r="I36" s="233"/>
      <c r="J36" s="233"/>
      <c r="K36" s="233"/>
      <c r="L36" s="233"/>
      <c r="M36" s="233"/>
      <c r="N36" s="233"/>
      <c r="O36" s="233"/>
      <c r="P36" s="233"/>
      <c r="Q36" s="49">
        <f t="shared" si="0"/>
        <v>0</v>
      </c>
    </row>
    <row r="37" spans="1:111" x14ac:dyDescent="0.3">
      <c r="A37" s="179" t="str">
        <f>IF(wa!DG81=1,"","----")&amp;CHOOSE(wa!DG81,wa!$DA$47,wa!$DA$48,wa!$DA$49,wa!$DA$50,wa!$DA$51)&amp;IF(wa!DG81=1,""," feature")</f>
        <v>&lt;&lt;Select&gt;&gt;</v>
      </c>
      <c r="B37" s="159"/>
      <c r="C37" s="159"/>
      <c r="D37" s="159" t="s">
        <v>318</v>
      </c>
      <c r="E37" s="234"/>
      <c r="F37" s="234"/>
      <c r="G37" s="234"/>
      <c r="H37" s="234"/>
      <c r="I37" s="234"/>
      <c r="J37" s="234"/>
      <c r="K37" s="234"/>
      <c r="L37" s="234"/>
      <c r="M37" s="234"/>
      <c r="N37" s="234"/>
      <c r="O37" s="234"/>
      <c r="P37" s="234"/>
      <c r="Q37" s="49">
        <f t="shared" si="0"/>
        <v>0</v>
      </c>
    </row>
    <row r="38" spans="1:111" x14ac:dyDescent="0.3">
      <c r="A38" s="36"/>
      <c r="B38" s="232"/>
      <c r="C38" s="231"/>
      <c r="D38" s="159" t="s">
        <v>30</v>
      </c>
      <c r="E38" s="233"/>
      <c r="F38" s="233"/>
      <c r="G38" s="233"/>
      <c r="H38" s="233"/>
      <c r="I38" s="233"/>
      <c r="J38" s="233"/>
      <c r="K38" s="233"/>
      <c r="L38" s="233"/>
      <c r="M38" s="233"/>
      <c r="N38" s="233"/>
      <c r="O38" s="233"/>
      <c r="P38" s="233"/>
      <c r="Q38" s="49">
        <f t="shared" si="0"/>
        <v>0</v>
      </c>
    </row>
    <row r="39" spans="1:111" x14ac:dyDescent="0.3">
      <c r="A39" s="179" t="str">
        <f>IF(wa!DG83=1,"","----")&amp;CHOOSE(wa!DG83,wa!$DA$47,wa!$DA$48,wa!$DA$49,wa!$DA$50,wa!$DA$51)&amp;IF(wa!DG83=1,""," feature")</f>
        <v>&lt;&lt;Select&gt;&gt;</v>
      </c>
      <c r="B39" s="159" t="str">
        <f>+IF(B38&lt;&gt;"",B38,"")</f>
        <v/>
      </c>
      <c r="C39" s="159" t="str">
        <f>+IF(C38&lt;&gt;"",C38,"")</f>
        <v/>
      </c>
      <c r="D39" s="159" t="s">
        <v>318</v>
      </c>
      <c r="E39" s="234"/>
      <c r="F39" s="234"/>
      <c r="G39" s="234"/>
      <c r="H39" s="234"/>
      <c r="I39" s="234"/>
      <c r="J39" s="234"/>
      <c r="K39" s="234"/>
      <c r="L39" s="234"/>
      <c r="M39" s="234"/>
      <c r="N39" s="234"/>
      <c r="O39" s="234"/>
      <c r="P39" s="234"/>
      <c r="Q39" s="49">
        <f t="shared" si="0"/>
        <v>0</v>
      </c>
    </row>
    <row r="40" spans="1:111" x14ac:dyDescent="0.3">
      <c r="A40" s="36"/>
      <c r="B40" s="232"/>
      <c r="C40" s="231"/>
      <c r="D40" s="159" t="s">
        <v>30</v>
      </c>
      <c r="E40" s="233"/>
      <c r="F40" s="233"/>
      <c r="G40" s="233"/>
      <c r="H40" s="233"/>
      <c r="I40" s="233"/>
      <c r="J40" s="233"/>
      <c r="K40" s="233"/>
      <c r="L40" s="233"/>
      <c r="M40" s="233"/>
      <c r="N40" s="233"/>
      <c r="O40" s="233"/>
      <c r="P40" s="233"/>
      <c r="Q40" s="49">
        <f t="shared" si="0"/>
        <v>0</v>
      </c>
    </row>
    <row r="41" spans="1:111" x14ac:dyDescent="0.3">
      <c r="A41" s="179" t="str">
        <f>IF(wa!DG85=1,"","----")&amp;CHOOSE(wa!DG85,wa!$DA$47,wa!$DA$48,wa!$DA$49,wa!$DA$50,wa!$DA$51)&amp;IF(wa!DG85=1,""," feature")</f>
        <v>&lt;&lt;Select&gt;&gt;</v>
      </c>
      <c r="B41" s="159" t="str">
        <f>+IF(B40&lt;&gt;"",B40,"")</f>
        <v/>
      </c>
      <c r="C41" s="159" t="str">
        <f>+IF(C40&lt;&gt;"",C40,"")</f>
        <v/>
      </c>
      <c r="D41" s="159" t="s">
        <v>318</v>
      </c>
      <c r="E41" s="234"/>
      <c r="F41" s="234"/>
      <c r="G41" s="234"/>
      <c r="H41" s="234"/>
      <c r="I41" s="234"/>
      <c r="J41" s="234"/>
      <c r="K41" s="234"/>
      <c r="L41" s="234"/>
      <c r="M41" s="234"/>
      <c r="N41" s="234"/>
      <c r="O41" s="234"/>
      <c r="P41" s="234"/>
      <c r="Q41" s="49">
        <f t="shared" si="0"/>
        <v>0</v>
      </c>
    </row>
    <row r="42" spans="1:111" x14ac:dyDescent="0.3">
      <c r="A42" s="36"/>
      <c r="B42" s="232"/>
      <c r="C42" s="231"/>
      <c r="D42" s="159" t="s">
        <v>30</v>
      </c>
      <c r="E42" s="233"/>
      <c r="F42" s="233"/>
      <c r="G42" s="233"/>
      <c r="H42" s="233"/>
      <c r="I42" s="233"/>
      <c r="J42" s="233"/>
      <c r="K42" s="233"/>
      <c r="L42" s="233"/>
      <c r="M42" s="233"/>
      <c r="N42" s="233"/>
      <c r="O42" s="233"/>
      <c r="P42" s="233"/>
      <c r="Q42" s="49">
        <f t="shared" si="0"/>
        <v>0</v>
      </c>
    </row>
    <row r="43" spans="1:111" x14ac:dyDescent="0.3">
      <c r="A43" s="179" t="str">
        <f>IF(wa!DG87=1,"","----")&amp;CHOOSE(wa!DG87,wa!$DA$47,wa!$DA$48,wa!$DA$49,wa!$DA$50,wa!$DA$51)&amp;IF(wa!DG87=1,""," feature")</f>
        <v>&lt;&lt;Select&gt;&gt;</v>
      </c>
      <c r="B43" s="159" t="str">
        <f>+IF(B42&lt;&gt;"",B42,"")</f>
        <v/>
      </c>
      <c r="C43" s="159" t="str">
        <f>+IF(C42&lt;&gt;"",C42,"")</f>
        <v/>
      </c>
      <c r="D43" s="159" t="s">
        <v>318</v>
      </c>
      <c r="E43" s="234"/>
      <c r="F43" s="234"/>
      <c r="G43" s="234"/>
      <c r="H43" s="234"/>
      <c r="I43" s="234"/>
      <c r="J43" s="234"/>
      <c r="K43" s="234"/>
      <c r="L43" s="234"/>
      <c r="M43" s="234"/>
      <c r="N43" s="234"/>
      <c r="O43" s="234"/>
      <c r="P43" s="234"/>
      <c r="Q43" s="49">
        <f t="shared" si="0"/>
        <v>0</v>
      </c>
    </row>
    <row r="44" spans="1:111" x14ac:dyDescent="0.3">
      <c r="A44" s="36"/>
      <c r="B44" s="232"/>
      <c r="C44" s="231"/>
      <c r="D44" s="159" t="s">
        <v>30</v>
      </c>
      <c r="E44" s="233"/>
      <c r="F44" s="233"/>
      <c r="G44" s="233"/>
      <c r="H44" s="233"/>
      <c r="I44" s="233"/>
      <c r="J44" s="233"/>
      <c r="K44" s="233"/>
      <c r="L44" s="233"/>
      <c r="M44" s="233"/>
      <c r="N44" s="233"/>
      <c r="O44" s="233"/>
      <c r="P44" s="233"/>
      <c r="Q44" s="49">
        <f t="shared" si="0"/>
        <v>0</v>
      </c>
    </row>
    <row r="45" spans="1:111" x14ac:dyDescent="0.3">
      <c r="A45" s="179" t="str">
        <f>IF(wa!DG89=1,"","----")&amp;CHOOSE(wa!DG89,wa!$DA$47,wa!$DA$48,wa!$DA$49,wa!$DA$50,wa!$DA$51)&amp;IF(wa!DG89=1,""," feature")</f>
        <v>&lt;&lt;Select&gt;&gt;</v>
      </c>
      <c r="B45" s="159" t="str">
        <f>+IF(B44&lt;&gt;"",B44,"")</f>
        <v/>
      </c>
      <c r="C45" s="159" t="str">
        <f>+IF(C44&lt;&gt;"",C44,"")</f>
        <v/>
      </c>
      <c r="D45" s="159" t="s">
        <v>318</v>
      </c>
      <c r="E45" s="234"/>
      <c r="F45" s="234"/>
      <c r="G45" s="234"/>
      <c r="H45" s="234"/>
      <c r="I45" s="234"/>
      <c r="J45" s="234"/>
      <c r="K45" s="234"/>
      <c r="L45" s="234"/>
      <c r="M45" s="234"/>
      <c r="N45" s="234"/>
      <c r="O45" s="234"/>
      <c r="P45" s="234"/>
      <c r="Q45" s="49">
        <f t="shared" si="0"/>
        <v>0</v>
      </c>
    </row>
    <row r="46" spans="1:111" x14ac:dyDescent="0.3">
      <c r="A46" s="36"/>
      <c r="B46" s="232"/>
      <c r="C46" s="231"/>
      <c r="D46" s="159" t="s">
        <v>30</v>
      </c>
      <c r="E46" s="233"/>
      <c r="F46" s="233"/>
      <c r="G46" s="233"/>
      <c r="H46" s="233"/>
      <c r="I46" s="233"/>
      <c r="J46" s="233"/>
      <c r="K46" s="233"/>
      <c r="L46" s="233"/>
      <c r="M46" s="233"/>
      <c r="N46" s="233"/>
      <c r="O46" s="233"/>
      <c r="P46" s="233"/>
      <c r="Q46" s="49">
        <f t="shared" si="0"/>
        <v>0</v>
      </c>
    </row>
    <row r="47" spans="1:111" x14ac:dyDescent="0.3">
      <c r="A47" s="179" t="str">
        <f>IF(wa!DG91=1,"","----")&amp;CHOOSE(wa!DG91,wa!$DA$47,wa!$DA$48,wa!$DA$49,wa!$DA$50,wa!$DA$51)&amp;IF(wa!DG91=1,""," feature")</f>
        <v>&lt;&lt;Select&gt;&gt;</v>
      </c>
      <c r="B47" s="159" t="str">
        <f>+IF(B46&lt;&gt;"",B46,"")</f>
        <v/>
      </c>
      <c r="C47" s="159" t="str">
        <f>+IF(C46&lt;&gt;"",C46,"")</f>
        <v/>
      </c>
      <c r="D47" s="159" t="s">
        <v>318</v>
      </c>
      <c r="E47" s="234"/>
      <c r="F47" s="234"/>
      <c r="G47" s="234"/>
      <c r="H47" s="234"/>
      <c r="I47" s="234"/>
      <c r="J47" s="234"/>
      <c r="K47" s="234"/>
      <c r="L47" s="234"/>
      <c r="M47" s="234"/>
      <c r="N47" s="234"/>
      <c r="O47" s="234"/>
      <c r="P47" s="234"/>
      <c r="Q47" s="49">
        <f t="shared" si="0"/>
        <v>0</v>
      </c>
    </row>
    <row r="48" spans="1:111" x14ac:dyDescent="0.3">
      <c r="A48" s="36"/>
      <c r="B48" s="232"/>
      <c r="C48" s="231"/>
      <c r="D48" s="159" t="s">
        <v>30</v>
      </c>
      <c r="E48" s="233"/>
      <c r="F48" s="233"/>
      <c r="G48" s="233"/>
      <c r="H48" s="233"/>
      <c r="I48" s="233"/>
      <c r="J48" s="233"/>
      <c r="K48" s="233"/>
      <c r="L48" s="233"/>
      <c r="M48" s="233"/>
      <c r="N48" s="233"/>
      <c r="O48" s="233"/>
      <c r="P48" s="233"/>
      <c r="Q48" s="49">
        <f t="shared" si="0"/>
        <v>0</v>
      </c>
      <c r="DG48">
        <v>1</v>
      </c>
    </row>
    <row r="49" spans="1:18" x14ac:dyDescent="0.3">
      <c r="A49" s="179" t="str">
        <f>IF(wa!DG93=1,"","----")&amp;CHOOSE(wa!DG93,wa!$DA$47,wa!$DA$48,wa!$DA$49,wa!$DA$50,wa!$DA$51)&amp;IF(wa!DG93=1,""," feature")</f>
        <v>&lt;&lt;Select&gt;&gt;</v>
      </c>
      <c r="B49" s="159" t="str">
        <f>+IF(B48&lt;&gt;"",B48,"")</f>
        <v/>
      </c>
      <c r="C49" s="159" t="str">
        <f>+IF(C48&lt;&gt;"",C48,"")</f>
        <v/>
      </c>
      <c r="D49" s="159" t="s">
        <v>318</v>
      </c>
      <c r="E49" s="234"/>
      <c r="F49" s="234"/>
      <c r="G49" s="234"/>
      <c r="H49" s="234"/>
      <c r="I49" s="234"/>
      <c r="J49" s="234"/>
      <c r="K49" s="234"/>
      <c r="L49" s="234"/>
      <c r="M49" s="234"/>
      <c r="N49" s="234"/>
      <c r="O49" s="234"/>
      <c r="P49" s="234"/>
      <c r="Q49" s="49">
        <f t="shared" si="0"/>
        <v>0</v>
      </c>
    </row>
    <row r="50" spans="1:18" x14ac:dyDescent="0.3">
      <c r="A50" s="36"/>
      <c r="B50" s="232"/>
      <c r="C50" s="231"/>
      <c r="D50" s="159" t="s">
        <v>30</v>
      </c>
      <c r="E50" s="233"/>
      <c r="F50" s="233"/>
      <c r="G50" s="233"/>
      <c r="H50" s="233"/>
      <c r="I50" s="233"/>
      <c r="J50" s="233"/>
      <c r="K50" s="233"/>
      <c r="L50" s="233"/>
      <c r="M50" s="233"/>
      <c r="N50" s="233"/>
      <c r="O50" s="233"/>
      <c r="P50" s="233"/>
      <c r="Q50" s="49">
        <f t="shared" si="0"/>
        <v>0</v>
      </c>
    </row>
    <row r="51" spans="1:18" x14ac:dyDescent="0.3">
      <c r="A51" s="179" t="str">
        <f>IF(wa!DG95=1,"","----")&amp;CHOOSE(wa!DG95,wa!$DA$47,wa!$DA$48,wa!$DA$49,wa!$DA$50,wa!$DA$51)&amp;IF(wa!DG95=1,""," feature")</f>
        <v>&lt;&lt;Select&gt;&gt;</v>
      </c>
      <c r="B51" s="159" t="str">
        <f>+IF(B50&lt;&gt;"",B50,"")</f>
        <v/>
      </c>
      <c r="C51" s="159" t="str">
        <f>+IF(C50&lt;&gt;"",C50,"")</f>
        <v/>
      </c>
      <c r="D51" s="159" t="s">
        <v>318</v>
      </c>
      <c r="E51" s="234"/>
      <c r="F51" s="234"/>
      <c r="G51" s="234"/>
      <c r="H51" s="234"/>
      <c r="I51" s="234"/>
      <c r="J51" s="234"/>
      <c r="K51" s="234"/>
      <c r="L51" s="234"/>
      <c r="M51" s="234"/>
      <c r="N51" s="234"/>
      <c r="O51" s="234"/>
      <c r="P51" s="234"/>
      <c r="Q51" s="49">
        <f t="shared" si="0"/>
        <v>0</v>
      </c>
    </row>
    <row r="52" spans="1:18" x14ac:dyDescent="0.3">
      <c r="A52" s="36"/>
      <c r="B52" s="232"/>
      <c r="C52" s="231"/>
      <c r="D52" s="159" t="s">
        <v>30</v>
      </c>
      <c r="E52" s="233"/>
      <c r="F52" s="233"/>
      <c r="G52" s="233"/>
      <c r="H52" s="233"/>
      <c r="I52" s="233"/>
      <c r="J52" s="233"/>
      <c r="K52" s="233"/>
      <c r="L52" s="233"/>
      <c r="M52" s="233"/>
      <c r="N52" s="233"/>
      <c r="O52" s="233"/>
      <c r="P52" s="233"/>
      <c r="Q52" s="49">
        <f t="shared" si="0"/>
        <v>0</v>
      </c>
    </row>
    <row r="53" spans="1:18" x14ac:dyDescent="0.3">
      <c r="A53" s="179" t="str">
        <f>IF(wa!DG97=1,"","----")&amp;CHOOSE(wa!DG97,wa!$DA$47,wa!$DA$48,wa!$DA$49,wa!$DA$50,wa!$DA$51)&amp;IF(wa!DG97=1,""," feature")</f>
        <v>&lt;&lt;Select&gt;&gt;</v>
      </c>
      <c r="B53" s="159" t="str">
        <f>+IF(B52&lt;&gt;"",B52,"")</f>
        <v/>
      </c>
      <c r="C53" s="159" t="str">
        <f>+IF(C52&lt;&gt;"",C52,"")</f>
        <v/>
      </c>
      <c r="D53" s="159" t="s">
        <v>318</v>
      </c>
      <c r="E53" s="234"/>
      <c r="F53" s="234"/>
      <c r="G53" s="234"/>
      <c r="H53" s="234"/>
      <c r="I53" s="234"/>
      <c r="J53" s="234"/>
      <c r="K53" s="234"/>
      <c r="L53" s="234"/>
      <c r="M53" s="234"/>
      <c r="N53" s="234"/>
      <c r="O53" s="234"/>
      <c r="P53" s="234"/>
      <c r="Q53" s="49">
        <f t="shared" si="0"/>
        <v>0</v>
      </c>
    </row>
    <row r="54" spans="1:18" x14ac:dyDescent="0.3">
      <c r="A54" s="368"/>
      <c r="B54" s="368"/>
      <c r="C54" s="368"/>
      <c r="D54" s="368"/>
      <c r="E54" s="368"/>
      <c r="F54" s="368"/>
      <c r="G54" s="368"/>
      <c r="H54" s="368"/>
      <c r="I54" s="368"/>
      <c r="J54" s="368"/>
      <c r="K54" s="368"/>
      <c r="L54" s="368"/>
      <c r="M54" s="368"/>
      <c r="N54" s="368"/>
      <c r="O54" s="368"/>
      <c r="P54" s="368"/>
      <c r="Q54" s="369"/>
    </row>
    <row r="55" spans="1:18" x14ac:dyDescent="0.3">
      <c r="A55" s="370" t="s">
        <v>362</v>
      </c>
      <c r="B55" s="372" t="s">
        <v>361</v>
      </c>
      <c r="C55" s="372"/>
      <c r="D55" s="160" t="s">
        <v>41</v>
      </c>
      <c r="E55" s="49">
        <f>SUMPRODUCT(E$4:E$53,wa!$DH$48:$DH$97)</f>
        <v>0</v>
      </c>
      <c r="F55" s="49">
        <f>SUMPRODUCT(F$4:F$53,wa!$DH$48:$DH$97)</f>
        <v>0</v>
      </c>
      <c r="G55" s="49">
        <f>SUMPRODUCT(G$4:G$53,wa!$DH$48:$DH$97)</f>
        <v>0</v>
      </c>
      <c r="H55" s="49">
        <f>SUMPRODUCT(H$4:H$53,wa!$DH$48:$DH$97)</f>
        <v>0</v>
      </c>
      <c r="I55" s="49">
        <f>SUMPRODUCT(I$4:I$53,wa!$DH$48:$DH$97)</f>
        <v>0</v>
      </c>
      <c r="J55" s="49">
        <f>SUMPRODUCT(J$4:J$53,wa!$DH$48:$DH$97)</f>
        <v>0</v>
      </c>
      <c r="K55" s="49">
        <f>SUMPRODUCT(K$4:K$53,wa!$DH$48:$DH$97)</f>
        <v>0</v>
      </c>
      <c r="L55" s="49">
        <f>SUMPRODUCT(L$4:L$53,wa!$DH$48:$DH$97)</f>
        <v>0</v>
      </c>
      <c r="M55" s="49">
        <f>SUMPRODUCT(M$4:M$53,wa!$DH$48:$DH$97)</f>
        <v>0</v>
      </c>
      <c r="N55" s="49">
        <f>SUMPRODUCT(N$4:N$53,wa!$DH$48:$DH$97)</f>
        <v>0</v>
      </c>
      <c r="O55" s="49">
        <f>SUMPRODUCT(O$4:O$53,wa!$DH$48:$DH$97)</f>
        <v>0</v>
      </c>
      <c r="P55" s="49">
        <f>SUMPRODUCT(P$4:P$53,wa!$DH$48:$DH$97)</f>
        <v>0</v>
      </c>
      <c r="Q55" s="49">
        <f>SUMPRODUCT(Q$4:Q$53,wa!$DH$48:$DH$97)</f>
        <v>0</v>
      </c>
    </row>
    <row r="56" spans="1:18" x14ac:dyDescent="0.3">
      <c r="A56" s="371"/>
      <c r="B56" s="327" t="s">
        <v>387</v>
      </c>
      <c r="C56" s="327"/>
      <c r="D56" s="159" t="s">
        <v>30</v>
      </c>
      <c r="E56" s="44">
        <f>SUMPRODUCT(E$4:E$53,wa!$DI$48:$DI$97)</f>
        <v>0</v>
      </c>
      <c r="F56" s="44">
        <f>SUMPRODUCT(F$4:F$53,wa!$DI$48:$DI$97)</f>
        <v>0</v>
      </c>
      <c r="G56" s="44">
        <f>SUMPRODUCT(G$4:G$53,wa!$DI$48:$DI$97)</f>
        <v>0</v>
      </c>
      <c r="H56" s="44">
        <f>SUMPRODUCT(H$4:H$53,wa!$DI$48:$DI$97)</f>
        <v>0</v>
      </c>
      <c r="I56" s="44">
        <f>SUMPRODUCT(I$4:I$53,wa!$DI$48:$DI$97)</f>
        <v>0</v>
      </c>
      <c r="J56" s="44">
        <f>SUMPRODUCT(J$4:J$53,wa!$DI$48:$DI$97)</f>
        <v>0</v>
      </c>
      <c r="K56" s="44">
        <f>SUMPRODUCT(K$4:K$53,wa!$DI$48:$DI$97)</f>
        <v>0</v>
      </c>
      <c r="L56" s="44">
        <f>SUMPRODUCT(L$4:L$53,wa!$DI$48:$DI$97)</f>
        <v>0</v>
      </c>
      <c r="M56" s="44">
        <f>SUMPRODUCT(M$4:M$53,wa!$DI$48:$DI$97)</f>
        <v>0</v>
      </c>
      <c r="N56" s="44">
        <f>SUMPRODUCT(N$4:N$53,wa!$DI$48:$DI$97)</f>
        <v>0</v>
      </c>
      <c r="O56" s="44">
        <f>SUMPRODUCT(O$4:O$53,wa!$DI$48:$DI$97)</f>
        <v>0</v>
      </c>
      <c r="P56" s="44">
        <f>SUMPRODUCT(P$4:P$53,wa!$DI$48:$DI$97)</f>
        <v>0</v>
      </c>
      <c r="Q56" s="49">
        <f>SUMPRODUCT(Q$4:Q$53,wa!$DI$48:$DI$97)</f>
        <v>0</v>
      </c>
    </row>
    <row r="57" spans="1:18" x14ac:dyDescent="0.3">
      <c r="A57" s="371"/>
      <c r="B57" s="327" t="s">
        <v>388</v>
      </c>
      <c r="C57" s="327"/>
      <c r="D57" s="159" t="s">
        <v>318</v>
      </c>
      <c r="E57" s="44">
        <f>SUMPRODUCT(E$4:E$53,wa!$DJ$48:$DJ$97)</f>
        <v>0</v>
      </c>
      <c r="F57" s="44">
        <f>SUMPRODUCT(F$4:F$53,wa!$DJ$48:$DJ$97)</f>
        <v>0</v>
      </c>
      <c r="G57" s="44">
        <f>SUMPRODUCT(G$4:G$53,wa!$DJ$48:$DJ$97)</f>
        <v>0</v>
      </c>
      <c r="H57" s="44">
        <f>SUMPRODUCT(H$4:H$53,wa!$DJ$48:$DJ$97)</f>
        <v>0</v>
      </c>
      <c r="I57" s="44">
        <f>SUMPRODUCT(I$4:I$53,wa!$DJ$48:$DJ$97)</f>
        <v>0</v>
      </c>
      <c r="J57" s="44">
        <f>SUMPRODUCT(J$4:J$53,wa!$DJ$48:$DJ$97)</f>
        <v>0</v>
      </c>
      <c r="K57" s="44">
        <f>SUMPRODUCT(K$4:K$53,wa!$DJ$48:$DJ$97)</f>
        <v>0</v>
      </c>
      <c r="L57" s="44">
        <f>SUMPRODUCT(L$4:L$53,wa!$DJ$48:$DJ$97)</f>
        <v>0</v>
      </c>
      <c r="M57" s="44">
        <f>SUMPRODUCT(M$4:M$53,wa!$DJ$48:$DJ$97)</f>
        <v>0</v>
      </c>
      <c r="N57" s="44">
        <f>SUMPRODUCT(N$4:N$53,wa!$DJ$48:$DJ$97)</f>
        <v>0</v>
      </c>
      <c r="O57" s="44">
        <f>SUMPRODUCT(O$4:O$53,wa!$DJ$48:$DJ$97)</f>
        <v>0</v>
      </c>
      <c r="P57" s="44">
        <f>SUMPRODUCT(P$4:P$53,wa!$DJ$48:$DJ$97)</f>
        <v>0</v>
      </c>
      <c r="Q57" s="49">
        <f>SUMPRODUCT(Q$4:Q$53,wa!$DJ$48:$DJ$97)</f>
        <v>0</v>
      </c>
    </row>
    <row r="58" spans="1:18" x14ac:dyDescent="0.3">
      <c r="A58" s="371"/>
      <c r="B58" s="310" t="s">
        <v>360</v>
      </c>
      <c r="C58" s="333"/>
      <c r="D58" s="311"/>
      <c r="E58" s="164">
        <f>IF('10_Sls_Fcst_FS'!E72,'5_Fixed'!$E$27/'10_Sls_Fcst_FS'!E72,0)</f>
        <v>0</v>
      </c>
      <c r="F58" s="164">
        <f>IF('10_Sls_Fcst_FS'!F72,'5_Fixed'!$E$27/'10_Sls_Fcst_FS'!F72,0)</f>
        <v>0</v>
      </c>
      <c r="G58" s="164">
        <f>IF('10_Sls_Fcst_FS'!G72,'5_Fixed'!$E$27/'10_Sls_Fcst_FS'!G72,0)</f>
        <v>0</v>
      </c>
      <c r="H58" s="164">
        <f>IF('10_Sls_Fcst_FS'!H72,'5_Fixed'!$E$27/'10_Sls_Fcst_FS'!H72,0)</f>
        <v>0</v>
      </c>
      <c r="I58" s="164">
        <f>IF('10_Sls_Fcst_FS'!I72,'5_Fixed'!$E$27/'10_Sls_Fcst_FS'!I72,0)</f>
        <v>0</v>
      </c>
      <c r="J58" s="164">
        <f>IF('10_Sls_Fcst_FS'!J72,'5_Fixed'!$E$27/'10_Sls_Fcst_FS'!J72,0)</f>
        <v>0</v>
      </c>
      <c r="K58" s="164">
        <f>IF('10_Sls_Fcst_FS'!K72,'5_Fixed'!$E$27/'10_Sls_Fcst_FS'!K72,0)</f>
        <v>0</v>
      </c>
      <c r="L58" s="164">
        <f>IF('10_Sls_Fcst_FS'!L72,'5_Fixed'!$E$27/'10_Sls_Fcst_FS'!L72,0)</f>
        <v>0</v>
      </c>
      <c r="M58" s="164">
        <f>IF('10_Sls_Fcst_FS'!M72,'5_Fixed'!$E$27/'10_Sls_Fcst_FS'!M72,0)</f>
        <v>0</v>
      </c>
      <c r="N58" s="164">
        <f>IF('10_Sls_Fcst_FS'!N72,'5_Fixed'!$E$27/'10_Sls_Fcst_FS'!N72,0)</f>
        <v>0</v>
      </c>
      <c r="O58" s="164">
        <f>IF('10_Sls_Fcst_FS'!O72,'5_Fixed'!$E$27/'10_Sls_Fcst_FS'!O72,0)</f>
        <v>0</v>
      </c>
      <c r="P58" s="164">
        <f>IF('10_Sls_Fcst_FS'!P72,'5_Fixed'!$E$27/'10_Sls_Fcst_FS'!P72,0)</f>
        <v>0</v>
      </c>
      <c r="Q58" s="174">
        <f>SUM(E58:P58)</f>
        <v>0</v>
      </c>
    </row>
    <row r="59" spans="1:18" x14ac:dyDescent="0.3">
      <c r="A59" s="371"/>
      <c r="B59" s="310" t="s">
        <v>359</v>
      </c>
      <c r="C59" s="333"/>
      <c r="D59" s="311"/>
      <c r="E59" s="108">
        <f>IF('10_Sls_Fcst_FS'!E55-'10_Sls_Fcst_FS'!E58&gt;=0,0,ABS('10_Sls_Fcst_FS'!E55-'10_Sls_Fcst_FS'!E58))</f>
        <v>0</v>
      </c>
      <c r="F59" s="108">
        <f>IF('10_Sls_Fcst_FS'!F55-'10_Sls_Fcst_FS'!F58&gt;=0,0,ABS('10_Sls_Fcst_FS'!F55-'10_Sls_Fcst_FS'!F58))</f>
        <v>0</v>
      </c>
      <c r="G59" s="108">
        <f>IF('10_Sls_Fcst_FS'!G55-'10_Sls_Fcst_FS'!G58&gt;=0,0,ABS('10_Sls_Fcst_FS'!G55-'10_Sls_Fcst_FS'!G58))</f>
        <v>0</v>
      </c>
      <c r="H59" s="108">
        <f>IF('10_Sls_Fcst_FS'!H55-'10_Sls_Fcst_FS'!H58&gt;=0,0,ABS('10_Sls_Fcst_FS'!H55-'10_Sls_Fcst_FS'!H58))</f>
        <v>0</v>
      </c>
      <c r="I59" s="108">
        <f>IF('10_Sls_Fcst_FS'!I55-'10_Sls_Fcst_FS'!I58&gt;=0,0,ABS('10_Sls_Fcst_FS'!I55-'10_Sls_Fcst_FS'!I58))</f>
        <v>0</v>
      </c>
      <c r="J59" s="108">
        <f>IF('10_Sls_Fcst_FS'!J55-'10_Sls_Fcst_FS'!J58&gt;=0,0,ABS('10_Sls_Fcst_FS'!J55-'10_Sls_Fcst_FS'!J58))</f>
        <v>0</v>
      </c>
      <c r="K59" s="108">
        <f>IF('10_Sls_Fcst_FS'!K55-'10_Sls_Fcst_FS'!K58&gt;=0,0,ABS('10_Sls_Fcst_FS'!K55-'10_Sls_Fcst_FS'!K58))</f>
        <v>0</v>
      </c>
      <c r="L59" s="108">
        <f>IF('10_Sls_Fcst_FS'!L55-'10_Sls_Fcst_FS'!L58&gt;=0,0,ABS('10_Sls_Fcst_FS'!L55-'10_Sls_Fcst_FS'!L58))</f>
        <v>0</v>
      </c>
      <c r="M59" s="108">
        <f>IF('10_Sls_Fcst_FS'!M55-'10_Sls_Fcst_FS'!M58&gt;=0,0,ABS('10_Sls_Fcst_FS'!M55-'10_Sls_Fcst_FS'!M58))</f>
        <v>0</v>
      </c>
      <c r="N59" s="108">
        <f>IF('10_Sls_Fcst_FS'!N55-'10_Sls_Fcst_FS'!N58&gt;=0,0,ABS('10_Sls_Fcst_FS'!N55-'10_Sls_Fcst_FS'!N58))</f>
        <v>0</v>
      </c>
      <c r="O59" s="108">
        <f>IF('10_Sls_Fcst_FS'!O55-'10_Sls_Fcst_FS'!O58&gt;=0,0,ABS('10_Sls_Fcst_FS'!O55-'10_Sls_Fcst_FS'!O58))</f>
        <v>0</v>
      </c>
      <c r="P59" s="108">
        <f>IF('10_Sls_Fcst_FS'!P55-'10_Sls_Fcst_FS'!P58&gt;=0,0,ABS('10_Sls_Fcst_FS'!P55-'10_Sls_Fcst_FS'!P58))</f>
        <v>0</v>
      </c>
      <c r="Q59" s="174">
        <f>SUM(E59:P59)</f>
        <v>0</v>
      </c>
    </row>
    <row r="60" spans="1:18" x14ac:dyDescent="0.3">
      <c r="A60" s="368"/>
      <c r="B60" s="368"/>
      <c r="C60" s="368"/>
      <c r="D60" s="368"/>
      <c r="E60" s="368"/>
      <c r="F60" s="368"/>
      <c r="G60" s="368"/>
      <c r="H60" s="368"/>
      <c r="I60" s="368"/>
      <c r="J60" s="368"/>
      <c r="K60" s="368"/>
      <c r="L60" s="368"/>
      <c r="M60" s="368"/>
      <c r="N60" s="368"/>
      <c r="O60" s="368"/>
      <c r="P60" s="368"/>
      <c r="Q60" s="369"/>
      <c r="R60" s="63"/>
    </row>
    <row r="61" spans="1:18" x14ac:dyDescent="0.3">
      <c r="A61" s="378" t="s">
        <v>363</v>
      </c>
      <c r="B61" s="372" t="s">
        <v>347</v>
      </c>
      <c r="C61" s="372"/>
      <c r="D61" s="160" t="s">
        <v>41</v>
      </c>
      <c r="E61" s="151">
        <f>+wa!DK98</f>
        <v>0</v>
      </c>
      <c r="F61" s="151">
        <f>+wa!DL98</f>
        <v>0</v>
      </c>
      <c r="G61" s="151">
        <f>+wa!DM98</f>
        <v>0</v>
      </c>
      <c r="H61" s="151">
        <f>+wa!DN98</f>
        <v>0</v>
      </c>
      <c r="I61" s="151">
        <f>+wa!DO98</f>
        <v>0</v>
      </c>
      <c r="J61" s="151">
        <f>+wa!DP98</f>
        <v>0</v>
      </c>
      <c r="K61" s="151">
        <f>+wa!DQ98</f>
        <v>0</v>
      </c>
      <c r="L61" s="151">
        <f>+wa!DR98</f>
        <v>0</v>
      </c>
      <c r="M61" s="151">
        <f>+wa!DS98</f>
        <v>0</v>
      </c>
      <c r="N61" s="151">
        <f>+wa!DT98</f>
        <v>0</v>
      </c>
      <c r="O61" s="151">
        <f>+wa!DU98</f>
        <v>0</v>
      </c>
      <c r="P61" s="151">
        <f>+wa!DV98</f>
        <v>0</v>
      </c>
      <c r="Q61" s="151">
        <f>+wa!DW98</f>
        <v>0</v>
      </c>
    </row>
    <row r="62" spans="1:18" x14ac:dyDescent="0.3">
      <c r="A62" s="378"/>
      <c r="B62" s="327" t="s">
        <v>348</v>
      </c>
      <c r="C62" s="327"/>
      <c r="D62" s="159" t="s">
        <v>30</v>
      </c>
      <c r="E62" s="162">
        <f>SUMPRODUCT(wa!DK$48:DK$97,wa!$DI$48:$DI$97)</f>
        <v>0</v>
      </c>
      <c r="F62" s="162">
        <f>SUMPRODUCT(wa!DL$48:DL$97,wa!$DI$48:$DI$97)</f>
        <v>0</v>
      </c>
      <c r="G62" s="162">
        <f>SUMPRODUCT(wa!DM$48:DM$97,wa!$DI$48:$DI$97)</f>
        <v>0</v>
      </c>
      <c r="H62" s="162">
        <f>SUMPRODUCT(wa!DN$48:DN$97,wa!$DI$48:$DI$97)</f>
        <v>0</v>
      </c>
      <c r="I62" s="162">
        <f>SUMPRODUCT(wa!DO$48:DO$97,wa!$DI$48:$DI$97)</f>
        <v>0</v>
      </c>
      <c r="J62" s="162">
        <f>SUMPRODUCT(wa!DP$48:DP$97,wa!$DI$48:$DI$97)</f>
        <v>0</v>
      </c>
      <c r="K62" s="162">
        <f>SUMPRODUCT(wa!DQ$48:DQ$97,wa!$DI$48:$DI$97)</f>
        <v>0</v>
      </c>
      <c r="L62" s="162">
        <f>SUMPRODUCT(wa!DR$48:DR$97,wa!$DI$48:$DI$97)</f>
        <v>0</v>
      </c>
      <c r="M62" s="162">
        <f>SUMPRODUCT(wa!DS$48:DS$97,wa!$DI$48:$DI$97)</f>
        <v>0</v>
      </c>
      <c r="N62" s="162">
        <f>SUMPRODUCT(wa!DT$48:DT$97,wa!$DI$48:$DI$97)</f>
        <v>0</v>
      </c>
      <c r="O62" s="162">
        <f>SUMPRODUCT(wa!DU$48:DU$97,wa!$DI$48:$DI$97)</f>
        <v>0</v>
      </c>
      <c r="P62" s="162">
        <f>SUMPRODUCT(wa!DV$48:DV$97,wa!$DI$48:$DI$97)</f>
        <v>0</v>
      </c>
      <c r="Q62" s="162">
        <f>SUMPRODUCT(wa!DW$48:DW$97,wa!$DI$48:$DI$97)</f>
        <v>0</v>
      </c>
    </row>
    <row r="63" spans="1:18" x14ac:dyDescent="0.3">
      <c r="A63" s="378"/>
      <c r="B63" s="327" t="s">
        <v>349</v>
      </c>
      <c r="C63" s="327"/>
      <c r="D63" s="159" t="s">
        <v>318</v>
      </c>
      <c r="E63" s="162">
        <f>SUMPRODUCT(wa!DK$48:DK$97,wa!$DJ$48:$DJ$97)</f>
        <v>0</v>
      </c>
      <c r="F63" s="162">
        <f>SUMPRODUCT(wa!DL$48:DL$97,wa!$DJ$48:$DJ$97)</f>
        <v>0</v>
      </c>
      <c r="G63" s="162">
        <f>SUMPRODUCT(wa!DM$48:DM$97,wa!$DJ$48:$DJ$97)</f>
        <v>0</v>
      </c>
      <c r="H63" s="162">
        <f>SUMPRODUCT(wa!DN$48:DN$97,wa!$DJ$48:$DJ$97)</f>
        <v>0</v>
      </c>
      <c r="I63" s="162">
        <f>SUMPRODUCT(wa!DO$48:DO$97,wa!$DJ$48:$DJ$97)</f>
        <v>0</v>
      </c>
      <c r="J63" s="162">
        <f>SUMPRODUCT(wa!DP$48:DP$97,wa!$DJ$48:$DJ$97)</f>
        <v>0</v>
      </c>
      <c r="K63" s="162">
        <f>SUMPRODUCT(wa!DQ$48:DQ$97,wa!$DJ$48:$DJ$97)</f>
        <v>0</v>
      </c>
      <c r="L63" s="162">
        <f>SUMPRODUCT(wa!DR$48:DR$97,wa!$DJ$48:$DJ$97)</f>
        <v>0</v>
      </c>
      <c r="M63" s="162">
        <f>SUMPRODUCT(wa!DS$48:DS$97,wa!$DJ$48:$DJ$97)</f>
        <v>0</v>
      </c>
      <c r="N63" s="162">
        <f>SUMPRODUCT(wa!DT$48:DT$97,wa!$DJ$48:$DJ$97)</f>
        <v>0</v>
      </c>
      <c r="O63" s="162">
        <f>SUMPRODUCT(wa!DU$48:DU$97,wa!$DJ$48:$DJ$97)</f>
        <v>0</v>
      </c>
      <c r="P63" s="162">
        <f>SUMPRODUCT(wa!DV$48:DV$97,wa!$DJ$48:$DJ$97)</f>
        <v>0</v>
      </c>
      <c r="Q63" s="162">
        <f>SUMPRODUCT(wa!DW$48:DW$97,wa!$DJ$48:$DJ$97)</f>
        <v>0</v>
      </c>
    </row>
    <row r="64" spans="1:18" x14ac:dyDescent="0.3">
      <c r="A64" s="378"/>
      <c r="B64" s="310" t="s">
        <v>350</v>
      </c>
      <c r="C64" s="333"/>
      <c r="D64" s="311"/>
      <c r="E64" s="100">
        <f>IF(E61,E63/E61,0)</f>
        <v>0</v>
      </c>
      <c r="F64" s="100">
        <f t="shared" ref="F64:Q64" si="1">IF(F61,F63/F61,0)</f>
        <v>0</v>
      </c>
      <c r="G64" s="100">
        <f t="shared" si="1"/>
        <v>0</v>
      </c>
      <c r="H64" s="100">
        <f t="shared" si="1"/>
        <v>0</v>
      </c>
      <c r="I64" s="100">
        <f t="shared" si="1"/>
        <v>0</v>
      </c>
      <c r="J64" s="100">
        <f t="shared" si="1"/>
        <v>0</v>
      </c>
      <c r="K64" s="100">
        <f t="shared" si="1"/>
        <v>0</v>
      </c>
      <c r="L64" s="100">
        <f t="shared" si="1"/>
        <v>0</v>
      </c>
      <c r="M64" s="100">
        <f t="shared" si="1"/>
        <v>0</v>
      </c>
      <c r="N64" s="100">
        <f t="shared" si="1"/>
        <v>0</v>
      </c>
      <c r="O64" s="100">
        <f t="shared" si="1"/>
        <v>0</v>
      </c>
      <c r="P64" s="100">
        <f t="shared" si="1"/>
        <v>0</v>
      </c>
      <c r="Q64" s="155">
        <f t="shared" si="1"/>
        <v>0</v>
      </c>
    </row>
    <row r="65" spans="1:18" x14ac:dyDescent="0.3">
      <c r="A65" s="368"/>
      <c r="B65" s="368"/>
      <c r="C65" s="368"/>
      <c r="D65" s="368"/>
      <c r="E65" s="368"/>
      <c r="F65" s="368"/>
      <c r="G65" s="368"/>
      <c r="H65" s="368"/>
      <c r="I65" s="368"/>
      <c r="J65" s="368"/>
      <c r="K65" s="368"/>
      <c r="L65" s="368"/>
      <c r="M65" s="368"/>
      <c r="N65" s="368"/>
      <c r="O65" s="368"/>
      <c r="P65" s="368"/>
      <c r="Q65" s="369"/>
      <c r="R65" s="63"/>
    </row>
    <row r="66" spans="1:18" x14ac:dyDescent="0.3">
      <c r="A66" s="379" t="s">
        <v>364</v>
      </c>
      <c r="B66" s="372" t="s">
        <v>351</v>
      </c>
      <c r="C66" s="372"/>
      <c r="D66" s="160" t="s">
        <v>41</v>
      </c>
      <c r="E66" s="151">
        <f>+wa!DY98</f>
        <v>0</v>
      </c>
      <c r="F66" s="151">
        <f>+wa!DZ98</f>
        <v>0</v>
      </c>
      <c r="G66" s="151">
        <f>+wa!EA98</f>
        <v>0</v>
      </c>
      <c r="H66" s="151">
        <f>+wa!EB98</f>
        <v>0</v>
      </c>
      <c r="I66" s="151">
        <f>+wa!EC98</f>
        <v>0</v>
      </c>
      <c r="J66" s="151">
        <f>+wa!ED98</f>
        <v>0</v>
      </c>
      <c r="K66" s="151">
        <f>+wa!EE98</f>
        <v>0</v>
      </c>
      <c r="L66" s="151">
        <f>+wa!EF98</f>
        <v>0</v>
      </c>
      <c r="M66" s="151">
        <f>+wa!EG98</f>
        <v>0</v>
      </c>
      <c r="N66" s="151">
        <f>+wa!EH98</f>
        <v>0</v>
      </c>
      <c r="O66" s="151">
        <f>+wa!EI98</f>
        <v>0</v>
      </c>
      <c r="P66" s="151">
        <f>+wa!EJ98</f>
        <v>0</v>
      </c>
      <c r="Q66" s="151">
        <f>+wa!EK98</f>
        <v>0</v>
      </c>
    </row>
    <row r="67" spans="1:18" x14ac:dyDescent="0.3">
      <c r="A67" s="380"/>
      <c r="B67" s="327" t="s">
        <v>352</v>
      </c>
      <c r="C67" s="327"/>
      <c r="D67" s="159" t="s">
        <v>30</v>
      </c>
      <c r="E67" s="175">
        <f>SUMPRODUCT(wa!DY$48:DY$97,wa!$DI$48:$DI$97)</f>
        <v>0</v>
      </c>
      <c r="F67" s="175">
        <f>SUMPRODUCT(wa!DZ$48:DZ$97,wa!$DI$48:$DI$97)</f>
        <v>0</v>
      </c>
      <c r="G67" s="175">
        <f>SUMPRODUCT(wa!EA$48:EA$97,wa!$DI$48:$DI$97)</f>
        <v>0</v>
      </c>
      <c r="H67" s="175">
        <f>SUMPRODUCT(wa!EB$48:EB$97,wa!$DI$48:$DI$97)</f>
        <v>0</v>
      </c>
      <c r="I67" s="175">
        <f>SUMPRODUCT(wa!EC$48:EC$97,wa!$DI$48:$DI$97)</f>
        <v>0</v>
      </c>
      <c r="J67" s="175">
        <f>SUMPRODUCT(wa!ED$48:ED$97,wa!$DI$48:$DI$97)</f>
        <v>0</v>
      </c>
      <c r="K67" s="175">
        <f>SUMPRODUCT(wa!EE$48:EE$97,wa!$DI$48:$DI$97)</f>
        <v>0</v>
      </c>
      <c r="L67" s="175">
        <f>SUMPRODUCT(wa!EF$48:EF$97,wa!$DI$48:$DI$97)</f>
        <v>0</v>
      </c>
      <c r="M67" s="175">
        <f>SUMPRODUCT(wa!EG$48:EG$97,wa!$DI$48:$DI$97)</f>
        <v>0</v>
      </c>
      <c r="N67" s="175">
        <f>SUMPRODUCT(wa!EH$48:EH$97,wa!$DI$48:$DI$97)</f>
        <v>0</v>
      </c>
      <c r="O67" s="175">
        <f>SUMPRODUCT(wa!EI$48:EI$97,wa!$DI$48:$DI$97)</f>
        <v>0</v>
      </c>
      <c r="P67" s="175">
        <f>SUMPRODUCT(wa!EJ$48:EJ$97,wa!$DI$48:$DI$97)</f>
        <v>0</v>
      </c>
      <c r="Q67" s="176">
        <f>SUMPRODUCT(wa!EK$48:EK$97,wa!$DI$48:$DI$97)</f>
        <v>0</v>
      </c>
    </row>
    <row r="68" spans="1:18" x14ac:dyDescent="0.3">
      <c r="A68" s="380"/>
      <c r="B68" s="327" t="s">
        <v>353</v>
      </c>
      <c r="C68" s="327"/>
      <c r="D68" s="159" t="s">
        <v>318</v>
      </c>
      <c r="E68" s="162">
        <f>SUMPRODUCT(wa!DY$48:DY$97,wa!$DJ$48:$DJ$97)</f>
        <v>0</v>
      </c>
      <c r="F68" s="162">
        <f>SUMPRODUCT(wa!DZ$48:DZ$97,wa!$DJ$48:$DJ$97)</f>
        <v>0</v>
      </c>
      <c r="G68" s="162">
        <f>SUMPRODUCT(wa!EA$48:EA$97,wa!$DJ$48:$DJ$97)</f>
        <v>0</v>
      </c>
      <c r="H68" s="162">
        <f>SUMPRODUCT(wa!EB$48:EB$97,wa!$DJ$48:$DJ$97)</f>
        <v>0</v>
      </c>
      <c r="I68" s="162">
        <f>SUMPRODUCT(wa!EC$48:EC$97,wa!$DJ$48:$DJ$97)</f>
        <v>0</v>
      </c>
      <c r="J68" s="162">
        <f>SUMPRODUCT(wa!ED$48:ED$97,wa!$DJ$48:$DJ$97)</f>
        <v>0</v>
      </c>
      <c r="K68" s="162">
        <f>SUMPRODUCT(wa!EE$48:EE$97,wa!$DJ$48:$DJ$97)</f>
        <v>0</v>
      </c>
      <c r="L68" s="162">
        <f>SUMPRODUCT(wa!EF$48:EF$97,wa!$DJ$48:$DJ$97)</f>
        <v>0</v>
      </c>
      <c r="M68" s="162">
        <f>SUMPRODUCT(wa!EG$48:EG$97,wa!$DJ$48:$DJ$97)</f>
        <v>0</v>
      </c>
      <c r="N68" s="162">
        <f>SUMPRODUCT(wa!EH$48:EH$97,wa!$DJ$48:$DJ$97)</f>
        <v>0</v>
      </c>
      <c r="O68" s="162">
        <f>SUMPRODUCT(wa!EI$48:EI$97,wa!$DJ$48:$DJ$97)</f>
        <v>0</v>
      </c>
      <c r="P68" s="162">
        <f>SUMPRODUCT(wa!EJ$48:EJ$97,wa!$DJ$48:$DJ$97)</f>
        <v>0</v>
      </c>
      <c r="Q68" s="161">
        <f>SUMPRODUCT(wa!EK$48:EK$97,wa!$DJ$48:$DJ$97)</f>
        <v>0</v>
      </c>
    </row>
    <row r="69" spans="1:18" x14ac:dyDescent="0.3">
      <c r="A69" s="381"/>
      <c r="B69" s="310" t="s">
        <v>350</v>
      </c>
      <c r="C69" s="333"/>
      <c r="D69" s="311"/>
      <c r="E69" s="100">
        <f>IF(E66,E68/E66,0)</f>
        <v>0</v>
      </c>
      <c r="F69" s="100">
        <f t="shared" ref="F69:Q69" si="2">IF(F66,F68/F66,0)</f>
        <v>0</v>
      </c>
      <c r="G69" s="100">
        <f t="shared" si="2"/>
        <v>0</v>
      </c>
      <c r="H69" s="100">
        <f t="shared" si="2"/>
        <v>0</v>
      </c>
      <c r="I69" s="100">
        <f t="shared" si="2"/>
        <v>0</v>
      </c>
      <c r="J69" s="100">
        <f t="shared" si="2"/>
        <v>0</v>
      </c>
      <c r="K69" s="100">
        <f t="shared" si="2"/>
        <v>0</v>
      </c>
      <c r="L69" s="100">
        <f t="shared" si="2"/>
        <v>0</v>
      </c>
      <c r="M69" s="100">
        <f t="shared" si="2"/>
        <v>0</v>
      </c>
      <c r="N69" s="100">
        <f t="shared" si="2"/>
        <v>0</v>
      </c>
      <c r="O69" s="100">
        <f t="shared" si="2"/>
        <v>0</v>
      </c>
      <c r="P69" s="100">
        <f t="shared" si="2"/>
        <v>0</v>
      </c>
      <c r="Q69" s="155">
        <f t="shared" si="2"/>
        <v>0</v>
      </c>
      <c r="R69" s="63"/>
    </row>
    <row r="70" spans="1:18" x14ac:dyDescent="0.3">
      <c r="A70" s="368"/>
      <c r="B70" s="368"/>
      <c r="C70" s="368"/>
      <c r="D70" s="368"/>
      <c r="E70" s="368"/>
      <c r="F70" s="368"/>
      <c r="G70" s="368"/>
      <c r="H70" s="368"/>
      <c r="I70" s="368"/>
      <c r="J70" s="368"/>
      <c r="K70" s="368"/>
      <c r="L70" s="368"/>
      <c r="M70" s="368"/>
      <c r="N70" s="368"/>
      <c r="O70" s="368"/>
      <c r="P70" s="368"/>
      <c r="Q70" s="369"/>
      <c r="R70" s="63"/>
    </row>
    <row r="71" spans="1:18" ht="15.6" customHeight="1" x14ac:dyDescent="0.3">
      <c r="A71" s="373" t="s">
        <v>365</v>
      </c>
      <c r="B71" s="317" t="s">
        <v>354</v>
      </c>
      <c r="C71" s="319"/>
      <c r="D71" s="318"/>
      <c r="E71" s="155">
        <f t="shared" ref="E71:Q71" si="3">IF(E61,E66/E61,0)</f>
        <v>0</v>
      </c>
      <c r="F71" s="155">
        <f t="shared" si="3"/>
        <v>0</v>
      </c>
      <c r="G71" s="155">
        <f t="shared" si="3"/>
        <v>0</v>
      </c>
      <c r="H71" s="155">
        <f t="shared" si="3"/>
        <v>0</v>
      </c>
      <c r="I71" s="155">
        <f t="shared" si="3"/>
        <v>0</v>
      </c>
      <c r="J71" s="155">
        <f t="shared" si="3"/>
        <v>0</v>
      </c>
      <c r="K71" s="155">
        <f t="shared" si="3"/>
        <v>0</v>
      </c>
      <c r="L71" s="155">
        <f t="shared" si="3"/>
        <v>0</v>
      </c>
      <c r="M71" s="155">
        <f t="shared" si="3"/>
        <v>0</v>
      </c>
      <c r="N71" s="155">
        <f t="shared" si="3"/>
        <v>0</v>
      </c>
      <c r="O71" s="155">
        <f t="shared" si="3"/>
        <v>0</v>
      </c>
      <c r="P71" s="155">
        <f t="shared" si="3"/>
        <v>0</v>
      </c>
      <c r="Q71" s="155">
        <f t="shared" si="3"/>
        <v>0</v>
      </c>
    </row>
    <row r="72" spans="1:18" ht="14.55" customHeight="1" x14ac:dyDescent="0.3">
      <c r="A72" s="374"/>
      <c r="B72" s="327" t="s">
        <v>356</v>
      </c>
      <c r="C72" s="327"/>
      <c r="D72" s="327"/>
      <c r="E72" s="163">
        <f t="shared" ref="E72:Q72" si="4">IF(E55,E66/E55,0)</f>
        <v>0</v>
      </c>
      <c r="F72" s="157">
        <f t="shared" si="4"/>
        <v>0</v>
      </c>
      <c r="G72" s="157">
        <f t="shared" si="4"/>
        <v>0</v>
      </c>
      <c r="H72" s="157">
        <f t="shared" si="4"/>
        <v>0</v>
      </c>
      <c r="I72" s="157">
        <f t="shared" si="4"/>
        <v>0</v>
      </c>
      <c r="J72" s="157">
        <f t="shared" si="4"/>
        <v>0</v>
      </c>
      <c r="K72" s="157">
        <f t="shared" si="4"/>
        <v>0</v>
      </c>
      <c r="L72" s="157">
        <f t="shared" si="4"/>
        <v>0</v>
      </c>
      <c r="M72" s="157">
        <f t="shared" si="4"/>
        <v>0</v>
      </c>
      <c r="N72" s="157">
        <f t="shared" si="4"/>
        <v>0</v>
      </c>
      <c r="O72" s="157">
        <f t="shared" si="4"/>
        <v>0</v>
      </c>
      <c r="P72" s="157">
        <f t="shared" si="4"/>
        <v>0</v>
      </c>
      <c r="Q72" s="157">
        <f t="shared" si="4"/>
        <v>0</v>
      </c>
    </row>
    <row r="73" spans="1:18" ht="14.55" customHeight="1" x14ac:dyDescent="0.3">
      <c r="A73" s="375"/>
      <c r="B73" s="310" t="s">
        <v>381</v>
      </c>
      <c r="C73" s="333"/>
      <c r="D73" s="311"/>
      <c r="E73" s="163">
        <f>+E72/wa!$E$46</f>
        <v>0</v>
      </c>
      <c r="F73" s="163">
        <f>+F72/wa!$E$46</f>
        <v>0</v>
      </c>
      <c r="G73" s="163">
        <f>+G72/wa!$E$46</f>
        <v>0</v>
      </c>
      <c r="H73" s="163">
        <f>+H72/wa!$E$46</f>
        <v>0</v>
      </c>
      <c r="I73" s="163">
        <f>+I72/wa!$E$46</f>
        <v>0</v>
      </c>
      <c r="J73" s="163">
        <f>+J72/wa!$E$46</f>
        <v>0</v>
      </c>
      <c r="K73" s="163">
        <f>+K72/wa!$E$46</f>
        <v>0</v>
      </c>
      <c r="L73" s="163">
        <f>+L72/wa!$E$46</f>
        <v>0</v>
      </c>
      <c r="M73" s="163">
        <f>+M72/wa!$E$46</f>
        <v>0</v>
      </c>
      <c r="N73" s="163">
        <f>+N72/wa!$E$46</f>
        <v>0</v>
      </c>
      <c r="O73" s="163">
        <f>+O72/wa!$E$46</f>
        <v>0</v>
      </c>
      <c r="P73" s="163">
        <f>+P72/wa!$E$46</f>
        <v>0</v>
      </c>
      <c r="Q73" s="163">
        <f>+Q72/wa!$E$46</f>
        <v>0</v>
      </c>
    </row>
    <row r="74" spans="1:18" x14ac:dyDescent="0.3">
      <c r="E74" s="153"/>
      <c r="F74" s="63"/>
    </row>
    <row r="75" spans="1:18" x14ac:dyDescent="0.3">
      <c r="A75" s="371" t="s">
        <v>434</v>
      </c>
      <c r="B75" s="327" t="s">
        <v>432</v>
      </c>
      <c r="C75" s="327"/>
      <c r="D75" s="327"/>
      <c r="E75" s="108" t="str">
        <f>IF(ISERR(E55/wa!$E$49*wa!$C$178),"N/A",E55/wa!$E$49*wa!$C$178)</f>
        <v>N/A</v>
      </c>
      <c r="F75" s="108" t="str">
        <f>IF(ISERR(F55/wa!$E$49*wa!$C$178),"N/A",F55/wa!$E$49*wa!$C$178)</f>
        <v>N/A</v>
      </c>
      <c r="G75" s="108" t="str">
        <f>IF(ISERR(G55/wa!$E$49*wa!$C$178),"N/A",G55/wa!$E$49*wa!$C$178)</f>
        <v>N/A</v>
      </c>
      <c r="H75" s="108" t="str">
        <f>IF(ISERR(H55/wa!$E$49*wa!$C$178),"N/A",H55/wa!$E$49*wa!$C$178)</f>
        <v>N/A</v>
      </c>
      <c r="I75" s="108" t="str">
        <f>IF(ISERR(I55/wa!$E$49*wa!$C$178),"N/A",I55/wa!$E$49*wa!$C$178)</f>
        <v>N/A</v>
      </c>
      <c r="J75" s="108" t="str">
        <f>IF(ISERR(J55/wa!$E$49*wa!$C$178),"N/A",J55/wa!$E$49*wa!$C$178)</f>
        <v>N/A</v>
      </c>
      <c r="K75" s="108" t="str">
        <f>IF(ISERR(K55/wa!$E$49*wa!$C$178),"N/A",K55/wa!$E$49*wa!$C$178)</f>
        <v>N/A</v>
      </c>
      <c r="L75" s="108" t="str">
        <f>IF(ISERR(L55/wa!$E$49*wa!$C$178),"N/A",L55/wa!$E$49*wa!$C$178)</f>
        <v>N/A</v>
      </c>
      <c r="M75" s="108" t="str">
        <f>IF(ISERR(M55/wa!$E$49*wa!$C$178),"N/A",M55/wa!$E$49*wa!$C$178)</f>
        <v>N/A</v>
      </c>
      <c r="N75" s="108" t="str">
        <f>IF(ISERR(N55/wa!$E$49*wa!$C$178),"N/A",N55/wa!$E$49*wa!$C$178)</f>
        <v>N/A</v>
      </c>
      <c r="O75" s="108" t="str">
        <f>IF(ISERR(O55/wa!$E$49*wa!$C$178),"N/A",O55/wa!$E$49*wa!$C$178)</f>
        <v>N/A</v>
      </c>
      <c r="P75" s="108" t="str">
        <f>IF(ISERR(P55/wa!$E$49*wa!$C$178),"N/A",P55/wa!$E$49*wa!$C$178)</f>
        <v>N/A</v>
      </c>
      <c r="Q75" s="108"/>
    </row>
    <row r="76" spans="1:18" x14ac:dyDescent="0.3">
      <c r="A76" s="384"/>
      <c r="B76" s="327" t="s">
        <v>433</v>
      </c>
      <c r="C76" s="327"/>
      <c r="D76" s="327"/>
      <c r="E76" s="108" t="str">
        <f>IF(E75="N/A",E75,E75/8)</f>
        <v>N/A</v>
      </c>
      <c r="F76" s="108" t="str">
        <f t="shared" ref="F76:P76" si="5">IF(F75="N/A",F75,F75/8)</f>
        <v>N/A</v>
      </c>
      <c r="G76" s="108" t="str">
        <f t="shared" si="5"/>
        <v>N/A</v>
      </c>
      <c r="H76" s="108" t="str">
        <f t="shared" si="5"/>
        <v>N/A</v>
      </c>
      <c r="I76" s="108" t="str">
        <f t="shared" si="5"/>
        <v>N/A</v>
      </c>
      <c r="J76" s="108" t="str">
        <f t="shared" si="5"/>
        <v>N/A</v>
      </c>
      <c r="K76" s="108" t="str">
        <f t="shared" si="5"/>
        <v>N/A</v>
      </c>
      <c r="L76" s="108" t="str">
        <f t="shared" si="5"/>
        <v>N/A</v>
      </c>
      <c r="M76" s="108" t="str">
        <f t="shared" si="5"/>
        <v>N/A</v>
      </c>
      <c r="N76" s="108" t="str">
        <f t="shared" si="5"/>
        <v>N/A</v>
      </c>
      <c r="O76" s="108" t="str">
        <f t="shared" si="5"/>
        <v>N/A</v>
      </c>
      <c r="P76" s="108" t="str">
        <f t="shared" si="5"/>
        <v>N/A</v>
      </c>
      <c r="Q76" s="108"/>
    </row>
    <row r="77" spans="1:18" x14ac:dyDescent="0.3">
      <c r="E77" s="153"/>
      <c r="F77" s="63"/>
    </row>
    <row r="78" spans="1:18" x14ac:dyDescent="0.3">
      <c r="A78" s="376" t="s">
        <v>505</v>
      </c>
      <c r="B78" s="327" t="s">
        <v>506</v>
      </c>
      <c r="C78" s="327"/>
      <c r="D78" s="327"/>
      <c r="E78" s="274">
        <f>+'4_Pkg_FS'!$D$36*'10_Sls_Fcst_FS'!E55*wa!$E$46</f>
        <v>0</v>
      </c>
      <c r="F78" s="274">
        <f>+'4_Pkg_FS'!$D$36*'10_Sls_Fcst_FS'!F55*wa!$E$46</f>
        <v>0</v>
      </c>
      <c r="G78" s="274">
        <f>+'4_Pkg_FS'!$D$36*'10_Sls_Fcst_FS'!G55*wa!$E$46</f>
        <v>0</v>
      </c>
      <c r="H78" s="274">
        <f>+'4_Pkg_FS'!$D$36*'10_Sls_Fcst_FS'!H55*wa!$E$46</f>
        <v>0</v>
      </c>
      <c r="I78" s="274">
        <f>+'4_Pkg_FS'!$D$36*'10_Sls_Fcst_FS'!I55*wa!$E$46</f>
        <v>0</v>
      </c>
      <c r="J78" s="274">
        <f>+'4_Pkg_FS'!$D$36*'10_Sls_Fcst_FS'!J55*wa!$E$46</f>
        <v>0</v>
      </c>
      <c r="K78" s="274">
        <f>+'4_Pkg_FS'!$D$36*'10_Sls_Fcst_FS'!K55*wa!$E$46</f>
        <v>0</v>
      </c>
      <c r="L78" s="274">
        <f>+'4_Pkg_FS'!$D$36*'10_Sls_Fcst_FS'!L55*wa!$E$46</f>
        <v>0</v>
      </c>
      <c r="M78" s="274">
        <f>+'4_Pkg_FS'!$D$36*'10_Sls_Fcst_FS'!M55*wa!$E$46</f>
        <v>0</v>
      </c>
      <c r="N78" s="274">
        <f>+'4_Pkg_FS'!$D$36*'10_Sls_Fcst_FS'!N55*wa!$E$46</f>
        <v>0</v>
      </c>
      <c r="O78" s="274">
        <f>+'4_Pkg_FS'!$D$36*'10_Sls_Fcst_FS'!O55*wa!$E$46</f>
        <v>0</v>
      </c>
      <c r="P78" s="274">
        <f>+'4_Pkg_FS'!$D$36*'10_Sls_Fcst_FS'!P55*wa!$E$46</f>
        <v>0</v>
      </c>
      <c r="Q78" s="275">
        <f>SUM(E78:P78)</f>
        <v>0</v>
      </c>
    </row>
    <row r="79" spans="1:18" x14ac:dyDescent="0.3">
      <c r="A79" s="377"/>
      <c r="B79" s="327" t="s">
        <v>507</v>
      </c>
      <c r="C79" s="327"/>
      <c r="D79" s="327"/>
      <c r="E79" s="274">
        <f>+SUM('4_Pkg_FS'!$D$38:$D$40)*('10_Sls_Fcst_FS'!E55*wa!$E$46)</f>
        <v>0</v>
      </c>
      <c r="F79" s="274">
        <f>+SUM('4_Pkg_FS'!$D$38:$D$40)*('10_Sls_Fcst_FS'!F55*wa!$E$46)</f>
        <v>0</v>
      </c>
      <c r="G79" s="274">
        <f>+SUM('4_Pkg_FS'!$D$38:$D$40)*('10_Sls_Fcst_FS'!G55*wa!$E$46)</f>
        <v>0</v>
      </c>
      <c r="H79" s="274">
        <f>+SUM('4_Pkg_FS'!$D$38:$D$40)*('10_Sls_Fcst_FS'!H55*wa!$E$46)</f>
        <v>0</v>
      </c>
      <c r="I79" s="274">
        <f>+SUM('4_Pkg_FS'!$D$38:$D$40)*('10_Sls_Fcst_FS'!I55*wa!$E$46)</f>
        <v>0</v>
      </c>
      <c r="J79" s="274">
        <f>+SUM('4_Pkg_FS'!$D$38:$D$40)*('10_Sls_Fcst_FS'!J55*wa!$E$46)</f>
        <v>0</v>
      </c>
      <c r="K79" s="274">
        <f>+SUM('4_Pkg_FS'!$D$38:$D$40)*('10_Sls_Fcst_FS'!K55*wa!$E$46)</f>
        <v>0</v>
      </c>
      <c r="L79" s="274">
        <f>+SUM('4_Pkg_FS'!$D$38:$D$40)*('10_Sls_Fcst_FS'!L55*wa!$E$46)</f>
        <v>0</v>
      </c>
      <c r="M79" s="274">
        <f>+SUM('4_Pkg_FS'!$D$38:$D$40)*('10_Sls_Fcst_FS'!M55*wa!$E$46)</f>
        <v>0</v>
      </c>
      <c r="N79" s="274">
        <f>+SUM('4_Pkg_FS'!$D$38:$D$40)*('10_Sls_Fcst_FS'!N55*wa!$E$46)</f>
        <v>0</v>
      </c>
      <c r="O79" s="274">
        <f>+SUM('4_Pkg_FS'!$D$38:$D$40)*('10_Sls_Fcst_FS'!O55*wa!$E$46)</f>
        <v>0</v>
      </c>
      <c r="P79" s="274">
        <f>+SUM('4_Pkg_FS'!$D$38:$D$40)*('10_Sls_Fcst_FS'!P55*wa!$E$46)</f>
        <v>0</v>
      </c>
      <c r="Q79" s="275">
        <f>SUM(E79:P79)</f>
        <v>0</v>
      </c>
    </row>
    <row r="80" spans="1:18" x14ac:dyDescent="0.3">
      <c r="A80" s="377"/>
      <c r="B80" s="327" t="s">
        <v>508</v>
      </c>
      <c r="C80" s="327"/>
      <c r="D80" s="327"/>
      <c r="E80" s="274">
        <f>+'4_Pkg_FS'!$D$37*E55*wa!$E$46</f>
        <v>0</v>
      </c>
      <c r="F80" s="274">
        <f>+'4_Pkg_FS'!$D$37*F55*wa!$E$46</f>
        <v>0</v>
      </c>
      <c r="G80" s="274">
        <f>+'4_Pkg_FS'!$D$37*G55*wa!$E$46</f>
        <v>0</v>
      </c>
      <c r="H80" s="274">
        <f>+'4_Pkg_FS'!$D$37*H55*wa!$E$46</f>
        <v>0</v>
      </c>
      <c r="I80" s="274">
        <f>+'4_Pkg_FS'!$D$37*I55*wa!$E$46</f>
        <v>0</v>
      </c>
      <c r="J80" s="274">
        <f>+'4_Pkg_FS'!$D$37*J55*wa!$E$46</f>
        <v>0</v>
      </c>
      <c r="K80" s="274">
        <f>+'4_Pkg_FS'!$D$37*K55*wa!$E$46</f>
        <v>0</v>
      </c>
      <c r="L80" s="274">
        <f>+'4_Pkg_FS'!$D$37*L55*wa!$E$46</f>
        <v>0</v>
      </c>
      <c r="M80" s="274">
        <f>+'4_Pkg_FS'!$D$37*M55*wa!$E$46</f>
        <v>0</v>
      </c>
      <c r="N80" s="274">
        <f>+'4_Pkg_FS'!$D$37*N55*wa!$E$46</f>
        <v>0</v>
      </c>
      <c r="O80" s="274">
        <f>+'4_Pkg_FS'!$D$37*O55*wa!$E$46</f>
        <v>0</v>
      </c>
      <c r="P80" s="274">
        <f>+'4_Pkg_FS'!$D$37*P55*wa!$E$46</f>
        <v>0</v>
      </c>
      <c r="Q80" s="275">
        <f>SUM(E80:P80)</f>
        <v>0</v>
      </c>
    </row>
    <row r="81" spans="1:17" x14ac:dyDescent="0.3">
      <c r="A81" s="377"/>
      <c r="B81" s="372" t="s">
        <v>509</v>
      </c>
      <c r="C81" s="372"/>
      <c r="D81" s="372"/>
      <c r="E81" s="275">
        <f>SUM(E78:E80)</f>
        <v>0</v>
      </c>
      <c r="F81" s="275">
        <f t="shared" ref="F81:P81" si="6">SUM(F78:F80)</f>
        <v>0</v>
      </c>
      <c r="G81" s="275">
        <f t="shared" si="6"/>
        <v>0</v>
      </c>
      <c r="H81" s="275">
        <f t="shared" si="6"/>
        <v>0</v>
      </c>
      <c r="I81" s="275">
        <f t="shared" si="6"/>
        <v>0</v>
      </c>
      <c r="J81" s="275">
        <f t="shared" si="6"/>
        <v>0</v>
      </c>
      <c r="K81" s="275">
        <f t="shared" si="6"/>
        <v>0</v>
      </c>
      <c r="L81" s="275">
        <f t="shared" si="6"/>
        <v>0</v>
      </c>
      <c r="M81" s="275">
        <f t="shared" si="6"/>
        <v>0</v>
      </c>
      <c r="N81" s="275">
        <f t="shared" si="6"/>
        <v>0</v>
      </c>
      <c r="O81" s="275">
        <f t="shared" si="6"/>
        <v>0</v>
      </c>
      <c r="P81" s="275">
        <f t="shared" si="6"/>
        <v>0</v>
      </c>
      <c r="Q81" s="275">
        <f>SUM(Q78:Q80)</f>
        <v>0</v>
      </c>
    </row>
    <row r="82" spans="1:17" x14ac:dyDescent="0.3">
      <c r="A82" s="276"/>
      <c r="B82" s="60"/>
      <c r="C82" s="60"/>
      <c r="D82" s="60"/>
      <c r="E82" s="277"/>
      <c r="F82" s="277"/>
      <c r="G82" s="277"/>
      <c r="H82" s="277"/>
      <c r="I82" s="277"/>
      <c r="J82" s="277"/>
      <c r="K82" s="277"/>
      <c r="L82" s="277"/>
      <c r="M82" s="277"/>
      <c r="N82" s="277"/>
      <c r="O82" s="277"/>
      <c r="P82" s="277"/>
      <c r="Q82" s="277"/>
    </row>
    <row r="83" spans="1:17" s="30" customFormat="1" x14ac:dyDescent="0.3">
      <c r="A83" s="10" t="s">
        <v>510</v>
      </c>
      <c r="B83" s="372" t="s">
        <v>511</v>
      </c>
      <c r="C83" s="372"/>
      <c r="D83" s="372"/>
      <c r="E83" s="275">
        <f>+E81+'8_Sls_Fcst_G'!E81</f>
        <v>0</v>
      </c>
      <c r="F83" s="275">
        <f>+F81+'8_Sls_Fcst_G'!F81</f>
        <v>0</v>
      </c>
      <c r="G83" s="275">
        <f>+G81+'8_Sls_Fcst_G'!G81</f>
        <v>0</v>
      </c>
      <c r="H83" s="275">
        <f>+H81+'8_Sls_Fcst_G'!H81</f>
        <v>0</v>
      </c>
      <c r="I83" s="275">
        <f>+I81+'8_Sls_Fcst_G'!I81</f>
        <v>0</v>
      </c>
      <c r="J83" s="275">
        <f>+J81+'8_Sls_Fcst_G'!J81</f>
        <v>0</v>
      </c>
      <c r="K83" s="275">
        <f>+K81+'8_Sls_Fcst_G'!K81</f>
        <v>0</v>
      </c>
      <c r="L83" s="275">
        <f>+L81+'8_Sls_Fcst_G'!L81</f>
        <v>0</v>
      </c>
      <c r="M83" s="275">
        <f>+M81+'8_Sls_Fcst_G'!M81</f>
        <v>0</v>
      </c>
      <c r="N83" s="275">
        <f>+N81+'8_Sls_Fcst_G'!N81</f>
        <v>0</v>
      </c>
      <c r="O83" s="275">
        <f>+O81+'8_Sls_Fcst_G'!O81</f>
        <v>0</v>
      </c>
      <c r="P83" s="275">
        <f>+P81+'8_Sls_Fcst_G'!P81</f>
        <v>0</v>
      </c>
      <c r="Q83" s="275">
        <f>+Q81+'8_Sls_Fcst_G'!Q81</f>
        <v>0</v>
      </c>
    </row>
    <row r="84" spans="1:17" x14ac:dyDescent="0.3">
      <c r="E84" s="153"/>
      <c r="F84" s="63"/>
    </row>
    <row r="85" spans="1:17" ht="25.8" x14ac:dyDescent="0.3">
      <c r="A85" s="349" t="s">
        <v>202</v>
      </c>
      <c r="B85" s="349"/>
      <c r="C85" s="120" t="s">
        <v>199</v>
      </c>
      <c r="E85" s="134"/>
      <c r="F85" s="134"/>
      <c r="G85" s="134"/>
      <c r="H85" s="134"/>
    </row>
    <row r="86" spans="1:17" x14ac:dyDescent="0.3">
      <c r="A86" s="340" t="s">
        <v>197</v>
      </c>
      <c r="B86" s="340"/>
      <c r="C86" s="195" t="s">
        <v>198</v>
      </c>
    </row>
    <row r="87" spans="1:17" x14ac:dyDescent="0.3">
      <c r="A87" s="340" t="s">
        <v>203</v>
      </c>
      <c r="B87" s="340"/>
      <c r="C87" s="195" t="s">
        <v>421</v>
      </c>
    </row>
    <row r="88" spans="1:17" x14ac:dyDescent="0.3">
      <c r="A88" s="340" t="s">
        <v>160</v>
      </c>
      <c r="B88" s="340"/>
      <c r="C88" s="195" t="s">
        <v>422</v>
      </c>
    </row>
    <row r="89" spans="1:17" x14ac:dyDescent="0.3">
      <c r="A89" s="340" t="s">
        <v>153</v>
      </c>
      <c r="B89" s="340"/>
      <c r="C89" s="195" t="s">
        <v>423</v>
      </c>
    </row>
    <row r="90" spans="1:17" x14ac:dyDescent="0.3">
      <c r="A90" s="340" t="s">
        <v>161</v>
      </c>
      <c r="B90" s="340"/>
      <c r="C90" s="195" t="s">
        <v>424</v>
      </c>
    </row>
    <row r="91" spans="1:17" x14ac:dyDescent="0.3">
      <c r="A91" s="340" t="s">
        <v>441</v>
      </c>
      <c r="B91" s="340"/>
      <c r="C91" s="195" t="s">
        <v>425</v>
      </c>
    </row>
    <row r="92" spans="1:17" x14ac:dyDescent="0.3">
      <c r="A92" s="340" t="s">
        <v>200</v>
      </c>
      <c r="B92" s="340"/>
      <c r="C92" s="195" t="s">
        <v>430</v>
      </c>
    </row>
    <row r="93" spans="1:17" x14ac:dyDescent="0.3">
      <c r="A93" s="340" t="s">
        <v>177</v>
      </c>
      <c r="B93" s="340"/>
      <c r="C93" s="195" t="s">
        <v>431</v>
      </c>
    </row>
    <row r="94" spans="1:17" x14ac:dyDescent="0.3">
      <c r="A94" s="340" t="s">
        <v>369</v>
      </c>
      <c r="B94" s="340"/>
      <c r="C94" s="195" t="s">
        <v>445</v>
      </c>
    </row>
    <row r="95" spans="1:17" x14ac:dyDescent="0.3">
      <c r="A95" s="340" t="s">
        <v>443</v>
      </c>
      <c r="B95" s="340"/>
      <c r="C95" s="195" t="s">
        <v>446</v>
      </c>
    </row>
    <row r="96" spans="1:17" x14ac:dyDescent="0.3">
      <c r="A96" s="340" t="s">
        <v>370</v>
      </c>
      <c r="B96" s="340"/>
      <c r="C96" s="195" t="s">
        <v>447</v>
      </c>
    </row>
    <row r="97" spans="1:3" x14ac:dyDescent="0.3">
      <c r="A97" s="340" t="s">
        <v>442</v>
      </c>
      <c r="B97" s="340"/>
      <c r="C97" s="195" t="s">
        <v>448</v>
      </c>
    </row>
    <row r="98" spans="1:3" x14ac:dyDescent="0.3">
      <c r="A98" s="340" t="s">
        <v>201</v>
      </c>
      <c r="B98" s="340"/>
      <c r="C98" s="195" t="s">
        <v>444</v>
      </c>
    </row>
  </sheetData>
  <sheetProtection algorithmName="SHA-512" hashValue="pJCIwxEUwKxf7OZbpG4kpgLVOu0Bo5VDFTEwABohjndKFwr5Z2tfPBntIoZouSYPT4GxwyJYK1mJRjGD43tPIQ==" saltValue="U3I1RFq77THO47fqdFU4dQ==" spinCount="100000" sheet="1" objects="1" scenarios="1"/>
  <mergeCells count="51">
    <mergeCell ref="A97:B97"/>
    <mergeCell ref="A98:B98"/>
    <mergeCell ref="E1:P1"/>
    <mergeCell ref="B75:D75"/>
    <mergeCell ref="B76:D76"/>
    <mergeCell ref="E2:P2"/>
    <mergeCell ref="A54:Q54"/>
    <mergeCell ref="B55:C55"/>
    <mergeCell ref="B56:C56"/>
    <mergeCell ref="B57:C57"/>
    <mergeCell ref="B58:D58"/>
    <mergeCell ref="B59:D59"/>
    <mergeCell ref="A60:Q60"/>
    <mergeCell ref="A61:A64"/>
    <mergeCell ref="B61:C61"/>
    <mergeCell ref="B62:C62"/>
    <mergeCell ref="B63:C63"/>
    <mergeCell ref="B64:D64"/>
    <mergeCell ref="A65:Q65"/>
    <mergeCell ref="A66:A69"/>
    <mergeCell ref="B66:C66"/>
    <mergeCell ref="B67:C67"/>
    <mergeCell ref="B68:C68"/>
    <mergeCell ref="B69:D69"/>
    <mergeCell ref="A70:Q70"/>
    <mergeCell ref="A71:A73"/>
    <mergeCell ref="B71:D71"/>
    <mergeCell ref="B72:D72"/>
    <mergeCell ref="B73:D73"/>
    <mergeCell ref="T11:U14"/>
    <mergeCell ref="T7:U10"/>
    <mergeCell ref="A95:B95"/>
    <mergeCell ref="A96:B96"/>
    <mergeCell ref="A75:A76"/>
    <mergeCell ref="A55:A59"/>
    <mergeCell ref="A90:B90"/>
    <mergeCell ref="A91:B91"/>
    <mergeCell ref="A92:B92"/>
    <mergeCell ref="A93:B93"/>
    <mergeCell ref="A94:B94"/>
    <mergeCell ref="A85:B85"/>
    <mergeCell ref="A86:B86"/>
    <mergeCell ref="A87:B87"/>
    <mergeCell ref="A88:B88"/>
    <mergeCell ref="A89:B89"/>
    <mergeCell ref="B83:D83"/>
    <mergeCell ref="A78:A81"/>
    <mergeCell ref="B78:D78"/>
    <mergeCell ref="B79:D79"/>
    <mergeCell ref="B80:D80"/>
    <mergeCell ref="B81:D81"/>
  </mergeCells>
  <conditionalFormatting sqref="E59:P59">
    <cfRule type="cellIs" dxfId="1" priority="5" operator="lessThan">
      <formula>0</formula>
    </cfRule>
  </conditionalFormatting>
  <conditionalFormatting sqref="E75:Q76">
    <cfRule type="cellIs" dxfId="0" priority="1" operator="lessThan">
      <formula>0</formula>
    </cfRule>
  </conditionalFormatting>
  <hyperlinks>
    <hyperlink ref="D1" location="Start!A1" display="Go to Start " xr:uid="{00000000-0004-0000-0C00-000000000000}"/>
    <hyperlink ref="C86" location="Start!A2" display="Start" xr:uid="{00000000-0004-0000-0C00-000001000000}"/>
    <hyperlink ref="C87" location="'1_Ing'!A2" display="1_Ing" xr:uid="{00000000-0004-0000-0C00-000002000000}"/>
    <hyperlink ref="C88" location="'2_Lab'!A2" display="2_Lab" xr:uid="{00000000-0004-0000-0C00-000003000000}"/>
    <hyperlink ref="C89" location="'3_Pkg_G'!A2" display="3_Pkg_G" xr:uid="{00000000-0004-0000-0C00-000004000000}"/>
    <hyperlink ref="C90" location="'4_Pkg_FS'!A2" display="4_Pkg_FS" xr:uid="{00000000-0004-0000-0C00-000005000000}"/>
    <hyperlink ref="C91" location="'5_Fixed'!A2" display="5_Fixed" xr:uid="{00000000-0004-0000-0C00-000006000000}"/>
    <hyperlink ref="C92" location="'6_Price_G'!A2" display="6_Price_G" xr:uid="{00000000-0004-0000-0C00-000007000000}"/>
    <hyperlink ref="C93" location="'7_Price_FS'!A2" display="7_Price_FS" xr:uid="{00000000-0004-0000-0C00-000008000000}"/>
    <hyperlink ref="C94" location="'8_Sls_Fcst_G'!A4" display="8_Sls_Fcst_G" xr:uid="{00000000-0004-0000-0C00-000009000000}"/>
    <hyperlink ref="C96" location="'10_Sls_Fcst_FS'!A4" display="10_Sls_Fcst_FS" xr:uid="{00000000-0004-0000-0C00-00000A000000}"/>
    <hyperlink ref="C95" location="'9_Sls_Act_G'!A4" display="9_Sls_Act_G" xr:uid="{00000000-0004-0000-0C00-00000B000000}"/>
    <hyperlink ref="C97" location="'11_Sls_Act_FS'!A4" display="11_Sls_Act_FS" xr:uid="{00000000-0004-0000-0C00-00000C000000}"/>
    <hyperlink ref="C98" location="'12_P&amp;L'!A2" display="12_P&amp;L" xr:uid="{00000000-0004-0000-0C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Drop Down 1">
              <controlPr defaultSize="0" autoLine="0" autoPict="0">
                <anchor moveWithCells="1">
                  <from>
                    <xdr:col>0</xdr:col>
                    <xdr:colOff>15240</xdr:colOff>
                    <xdr:row>3</xdr:row>
                    <xdr:rowOff>0</xdr:rowOff>
                  </from>
                  <to>
                    <xdr:col>1</xdr:col>
                    <xdr:colOff>0</xdr:colOff>
                    <xdr:row>3</xdr:row>
                    <xdr:rowOff>175260</xdr:rowOff>
                  </to>
                </anchor>
              </controlPr>
            </control>
          </mc:Choice>
        </mc:AlternateContent>
        <mc:AlternateContent xmlns:mc="http://schemas.openxmlformats.org/markup-compatibility/2006">
          <mc:Choice Requires="x14">
            <control shapeId="32770" r:id="rId5" name="Drop Down 2">
              <controlPr defaultSize="0" autoLine="0" autoPict="0">
                <anchor moveWithCells="1">
                  <from>
                    <xdr:col>0</xdr:col>
                    <xdr:colOff>15240</xdr:colOff>
                    <xdr:row>5</xdr:row>
                    <xdr:rowOff>0</xdr:rowOff>
                  </from>
                  <to>
                    <xdr:col>1</xdr:col>
                    <xdr:colOff>0</xdr:colOff>
                    <xdr:row>5</xdr:row>
                    <xdr:rowOff>175260</xdr:rowOff>
                  </to>
                </anchor>
              </controlPr>
            </control>
          </mc:Choice>
        </mc:AlternateContent>
        <mc:AlternateContent xmlns:mc="http://schemas.openxmlformats.org/markup-compatibility/2006">
          <mc:Choice Requires="x14">
            <control shapeId="32771" r:id="rId6" name="Drop Down 3">
              <controlPr defaultSize="0" autoLine="0" autoPict="0">
                <anchor moveWithCells="1">
                  <from>
                    <xdr:col>0</xdr:col>
                    <xdr:colOff>15240</xdr:colOff>
                    <xdr:row>7</xdr:row>
                    <xdr:rowOff>0</xdr:rowOff>
                  </from>
                  <to>
                    <xdr:col>1</xdr:col>
                    <xdr:colOff>0</xdr:colOff>
                    <xdr:row>7</xdr:row>
                    <xdr:rowOff>175260</xdr:rowOff>
                  </to>
                </anchor>
              </controlPr>
            </control>
          </mc:Choice>
        </mc:AlternateContent>
        <mc:AlternateContent xmlns:mc="http://schemas.openxmlformats.org/markup-compatibility/2006">
          <mc:Choice Requires="x14">
            <control shapeId="32772" r:id="rId7" name="Drop Down 4">
              <controlPr defaultSize="0" autoLine="0" autoPict="0">
                <anchor moveWithCells="1">
                  <from>
                    <xdr:col>0</xdr:col>
                    <xdr:colOff>15240</xdr:colOff>
                    <xdr:row>9</xdr:row>
                    <xdr:rowOff>0</xdr:rowOff>
                  </from>
                  <to>
                    <xdr:col>1</xdr:col>
                    <xdr:colOff>0</xdr:colOff>
                    <xdr:row>9</xdr:row>
                    <xdr:rowOff>175260</xdr:rowOff>
                  </to>
                </anchor>
              </controlPr>
            </control>
          </mc:Choice>
        </mc:AlternateContent>
        <mc:AlternateContent xmlns:mc="http://schemas.openxmlformats.org/markup-compatibility/2006">
          <mc:Choice Requires="x14">
            <control shapeId="32773" r:id="rId8" name="Drop Down 5">
              <controlPr defaultSize="0" autoLine="0" autoPict="0">
                <anchor moveWithCells="1">
                  <from>
                    <xdr:col>0</xdr:col>
                    <xdr:colOff>15240</xdr:colOff>
                    <xdr:row>11</xdr:row>
                    <xdr:rowOff>0</xdr:rowOff>
                  </from>
                  <to>
                    <xdr:col>1</xdr:col>
                    <xdr:colOff>0</xdr:colOff>
                    <xdr:row>11</xdr:row>
                    <xdr:rowOff>175260</xdr:rowOff>
                  </to>
                </anchor>
              </controlPr>
            </control>
          </mc:Choice>
        </mc:AlternateContent>
        <mc:AlternateContent xmlns:mc="http://schemas.openxmlformats.org/markup-compatibility/2006">
          <mc:Choice Requires="x14">
            <control shapeId="32774" r:id="rId9" name="Drop Down 6">
              <controlPr defaultSize="0" autoLine="0" autoPict="0">
                <anchor moveWithCells="1">
                  <from>
                    <xdr:col>0</xdr:col>
                    <xdr:colOff>15240</xdr:colOff>
                    <xdr:row>13</xdr:row>
                    <xdr:rowOff>0</xdr:rowOff>
                  </from>
                  <to>
                    <xdr:col>1</xdr:col>
                    <xdr:colOff>0</xdr:colOff>
                    <xdr:row>13</xdr:row>
                    <xdr:rowOff>175260</xdr:rowOff>
                  </to>
                </anchor>
              </controlPr>
            </control>
          </mc:Choice>
        </mc:AlternateContent>
        <mc:AlternateContent xmlns:mc="http://schemas.openxmlformats.org/markup-compatibility/2006">
          <mc:Choice Requires="x14">
            <control shapeId="32775" r:id="rId10" name="Drop Down 7">
              <controlPr defaultSize="0" autoLine="0" autoPict="0">
                <anchor moveWithCells="1">
                  <from>
                    <xdr:col>0</xdr:col>
                    <xdr:colOff>15240</xdr:colOff>
                    <xdr:row>15</xdr:row>
                    <xdr:rowOff>0</xdr:rowOff>
                  </from>
                  <to>
                    <xdr:col>1</xdr:col>
                    <xdr:colOff>0</xdr:colOff>
                    <xdr:row>15</xdr:row>
                    <xdr:rowOff>175260</xdr:rowOff>
                  </to>
                </anchor>
              </controlPr>
            </control>
          </mc:Choice>
        </mc:AlternateContent>
        <mc:AlternateContent xmlns:mc="http://schemas.openxmlformats.org/markup-compatibility/2006">
          <mc:Choice Requires="x14">
            <control shapeId="32776" r:id="rId11" name="Drop Down 8">
              <controlPr defaultSize="0" autoLine="0" autoPict="0">
                <anchor moveWithCells="1">
                  <from>
                    <xdr:col>0</xdr:col>
                    <xdr:colOff>15240</xdr:colOff>
                    <xdr:row>17</xdr:row>
                    <xdr:rowOff>0</xdr:rowOff>
                  </from>
                  <to>
                    <xdr:col>1</xdr:col>
                    <xdr:colOff>0</xdr:colOff>
                    <xdr:row>17</xdr:row>
                    <xdr:rowOff>175260</xdr:rowOff>
                  </to>
                </anchor>
              </controlPr>
            </control>
          </mc:Choice>
        </mc:AlternateContent>
        <mc:AlternateContent xmlns:mc="http://schemas.openxmlformats.org/markup-compatibility/2006">
          <mc:Choice Requires="x14">
            <control shapeId="32777" r:id="rId12" name="Drop Down 9">
              <controlPr defaultSize="0" autoLine="0" autoPict="0">
                <anchor moveWithCells="1">
                  <from>
                    <xdr:col>0</xdr:col>
                    <xdr:colOff>15240</xdr:colOff>
                    <xdr:row>19</xdr:row>
                    <xdr:rowOff>0</xdr:rowOff>
                  </from>
                  <to>
                    <xdr:col>1</xdr:col>
                    <xdr:colOff>0</xdr:colOff>
                    <xdr:row>19</xdr:row>
                    <xdr:rowOff>175260</xdr:rowOff>
                  </to>
                </anchor>
              </controlPr>
            </control>
          </mc:Choice>
        </mc:AlternateContent>
        <mc:AlternateContent xmlns:mc="http://schemas.openxmlformats.org/markup-compatibility/2006">
          <mc:Choice Requires="x14">
            <control shapeId="32778" r:id="rId13" name="Drop Down 10">
              <controlPr defaultSize="0" autoLine="0" autoPict="0">
                <anchor moveWithCells="1">
                  <from>
                    <xdr:col>0</xdr:col>
                    <xdr:colOff>15240</xdr:colOff>
                    <xdr:row>21</xdr:row>
                    <xdr:rowOff>0</xdr:rowOff>
                  </from>
                  <to>
                    <xdr:col>1</xdr:col>
                    <xdr:colOff>0</xdr:colOff>
                    <xdr:row>21</xdr:row>
                    <xdr:rowOff>175260</xdr:rowOff>
                  </to>
                </anchor>
              </controlPr>
            </control>
          </mc:Choice>
        </mc:AlternateContent>
        <mc:AlternateContent xmlns:mc="http://schemas.openxmlformats.org/markup-compatibility/2006">
          <mc:Choice Requires="x14">
            <control shapeId="32779" r:id="rId14" name="Drop Down 11">
              <controlPr defaultSize="0" autoLine="0" autoPict="0">
                <anchor moveWithCells="1">
                  <from>
                    <xdr:col>0</xdr:col>
                    <xdr:colOff>15240</xdr:colOff>
                    <xdr:row>23</xdr:row>
                    <xdr:rowOff>0</xdr:rowOff>
                  </from>
                  <to>
                    <xdr:col>1</xdr:col>
                    <xdr:colOff>0</xdr:colOff>
                    <xdr:row>23</xdr:row>
                    <xdr:rowOff>175260</xdr:rowOff>
                  </to>
                </anchor>
              </controlPr>
            </control>
          </mc:Choice>
        </mc:AlternateContent>
        <mc:AlternateContent xmlns:mc="http://schemas.openxmlformats.org/markup-compatibility/2006">
          <mc:Choice Requires="x14">
            <control shapeId="32780" r:id="rId15" name="Drop Down 12">
              <controlPr defaultSize="0" autoLine="0" autoPict="0">
                <anchor moveWithCells="1">
                  <from>
                    <xdr:col>0</xdr:col>
                    <xdr:colOff>15240</xdr:colOff>
                    <xdr:row>25</xdr:row>
                    <xdr:rowOff>0</xdr:rowOff>
                  </from>
                  <to>
                    <xdr:col>1</xdr:col>
                    <xdr:colOff>0</xdr:colOff>
                    <xdr:row>25</xdr:row>
                    <xdr:rowOff>175260</xdr:rowOff>
                  </to>
                </anchor>
              </controlPr>
            </control>
          </mc:Choice>
        </mc:AlternateContent>
        <mc:AlternateContent xmlns:mc="http://schemas.openxmlformats.org/markup-compatibility/2006">
          <mc:Choice Requires="x14">
            <control shapeId="32781" r:id="rId16" name="Drop Down 13">
              <controlPr defaultSize="0" autoLine="0" autoPict="0">
                <anchor moveWithCells="1">
                  <from>
                    <xdr:col>0</xdr:col>
                    <xdr:colOff>15240</xdr:colOff>
                    <xdr:row>27</xdr:row>
                    <xdr:rowOff>0</xdr:rowOff>
                  </from>
                  <to>
                    <xdr:col>1</xdr:col>
                    <xdr:colOff>0</xdr:colOff>
                    <xdr:row>27</xdr:row>
                    <xdr:rowOff>175260</xdr:rowOff>
                  </to>
                </anchor>
              </controlPr>
            </control>
          </mc:Choice>
        </mc:AlternateContent>
        <mc:AlternateContent xmlns:mc="http://schemas.openxmlformats.org/markup-compatibility/2006">
          <mc:Choice Requires="x14">
            <control shapeId="32782" r:id="rId17" name="Drop Down 14">
              <controlPr defaultSize="0" autoLine="0" autoPict="0">
                <anchor moveWithCells="1">
                  <from>
                    <xdr:col>0</xdr:col>
                    <xdr:colOff>15240</xdr:colOff>
                    <xdr:row>29</xdr:row>
                    <xdr:rowOff>0</xdr:rowOff>
                  </from>
                  <to>
                    <xdr:col>1</xdr:col>
                    <xdr:colOff>0</xdr:colOff>
                    <xdr:row>29</xdr:row>
                    <xdr:rowOff>175260</xdr:rowOff>
                  </to>
                </anchor>
              </controlPr>
            </control>
          </mc:Choice>
        </mc:AlternateContent>
        <mc:AlternateContent xmlns:mc="http://schemas.openxmlformats.org/markup-compatibility/2006">
          <mc:Choice Requires="x14">
            <control shapeId="32783" r:id="rId18" name="Drop Down 15">
              <controlPr defaultSize="0" autoLine="0" autoPict="0">
                <anchor moveWithCells="1">
                  <from>
                    <xdr:col>0</xdr:col>
                    <xdr:colOff>15240</xdr:colOff>
                    <xdr:row>33</xdr:row>
                    <xdr:rowOff>0</xdr:rowOff>
                  </from>
                  <to>
                    <xdr:col>1</xdr:col>
                    <xdr:colOff>0</xdr:colOff>
                    <xdr:row>33</xdr:row>
                    <xdr:rowOff>175260</xdr:rowOff>
                  </to>
                </anchor>
              </controlPr>
            </control>
          </mc:Choice>
        </mc:AlternateContent>
        <mc:AlternateContent xmlns:mc="http://schemas.openxmlformats.org/markup-compatibility/2006">
          <mc:Choice Requires="x14">
            <control shapeId="32784" r:id="rId19" name="Drop Down 16">
              <controlPr defaultSize="0" autoLine="0" autoPict="0">
                <anchor moveWithCells="1">
                  <from>
                    <xdr:col>0</xdr:col>
                    <xdr:colOff>15240</xdr:colOff>
                    <xdr:row>35</xdr:row>
                    <xdr:rowOff>0</xdr:rowOff>
                  </from>
                  <to>
                    <xdr:col>1</xdr:col>
                    <xdr:colOff>0</xdr:colOff>
                    <xdr:row>35</xdr:row>
                    <xdr:rowOff>175260</xdr:rowOff>
                  </to>
                </anchor>
              </controlPr>
            </control>
          </mc:Choice>
        </mc:AlternateContent>
        <mc:AlternateContent xmlns:mc="http://schemas.openxmlformats.org/markup-compatibility/2006">
          <mc:Choice Requires="x14">
            <control shapeId="32785" r:id="rId20" name="Drop Down 17">
              <controlPr defaultSize="0" autoLine="0" autoPict="0">
                <anchor moveWithCells="1">
                  <from>
                    <xdr:col>0</xdr:col>
                    <xdr:colOff>15240</xdr:colOff>
                    <xdr:row>37</xdr:row>
                    <xdr:rowOff>0</xdr:rowOff>
                  </from>
                  <to>
                    <xdr:col>1</xdr:col>
                    <xdr:colOff>0</xdr:colOff>
                    <xdr:row>37</xdr:row>
                    <xdr:rowOff>175260</xdr:rowOff>
                  </to>
                </anchor>
              </controlPr>
            </control>
          </mc:Choice>
        </mc:AlternateContent>
        <mc:AlternateContent xmlns:mc="http://schemas.openxmlformats.org/markup-compatibility/2006">
          <mc:Choice Requires="x14">
            <control shapeId="32786" r:id="rId21" name="Drop Down 18">
              <controlPr defaultSize="0" autoLine="0" autoPict="0">
                <anchor moveWithCells="1">
                  <from>
                    <xdr:col>0</xdr:col>
                    <xdr:colOff>15240</xdr:colOff>
                    <xdr:row>39</xdr:row>
                    <xdr:rowOff>0</xdr:rowOff>
                  </from>
                  <to>
                    <xdr:col>1</xdr:col>
                    <xdr:colOff>0</xdr:colOff>
                    <xdr:row>39</xdr:row>
                    <xdr:rowOff>175260</xdr:rowOff>
                  </to>
                </anchor>
              </controlPr>
            </control>
          </mc:Choice>
        </mc:AlternateContent>
        <mc:AlternateContent xmlns:mc="http://schemas.openxmlformats.org/markup-compatibility/2006">
          <mc:Choice Requires="x14">
            <control shapeId="32787" r:id="rId22" name="Drop Down 19">
              <controlPr defaultSize="0" autoLine="0" autoPict="0">
                <anchor moveWithCells="1">
                  <from>
                    <xdr:col>0</xdr:col>
                    <xdr:colOff>15240</xdr:colOff>
                    <xdr:row>41</xdr:row>
                    <xdr:rowOff>0</xdr:rowOff>
                  </from>
                  <to>
                    <xdr:col>1</xdr:col>
                    <xdr:colOff>0</xdr:colOff>
                    <xdr:row>41</xdr:row>
                    <xdr:rowOff>175260</xdr:rowOff>
                  </to>
                </anchor>
              </controlPr>
            </control>
          </mc:Choice>
        </mc:AlternateContent>
        <mc:AlternateContent xmlns:mc="http://schemas.openxmlformats.org/markup-compatibility/2006">
          <mc:Choice Requires="x14">
            <control shapeId="32788" r:id="rId23" name="Drop Down 20">
              <controlPr defaultSize="0" autoLine="0" autoPict="0">
                <anchor moveWithCells="1">
                  <from>
                    <xdr:col>0</xdr:col>
                    <xdr:colOff>15240</xdr:colOff>
                    <xdr:row>43</xdr:row>
                    <xdr:rowOff>0</xdr:rowOff>
                  </from>
                  <to>
                    <xdr:col>1</xdr:col>
                    <xdr:colOff>0</xdr:colOff>
                    <xdr:row>43</xdr:row>
                    <xdr:rowOff>175260</xdr:rowOff>
                  </to>
                </anchor>
              </controlPr>
            </control>
          </mc:Choice>
        </mc:AlternateContent>
        <mc:AlternateContent xmlns:mc="http://schemas.openxmlformats.org/markup-compatibility/2006">
          <mc:Choice Requires="x14">
            <control shapeId="32789" r:id="rId24" name="Drop Down 21">
              <controlPr defaultSize="0" autoLine="0" autoPict="0">
                <anchor moveWithCells="1">
                  <from>
                    <xdr:col>0</xdr:col>
                    <xdr:colOff>15240</xdr:colOff>
                    <xdr:row>45</xdr:row>
                    <xdr:rowOff>0</xdr:rowOff>
                  </from>
                  <to>
                    <xdr:col>1</xdr:col>
                    <xdr:colOff>0</xdr:colOff>
                    <xdr:row>45</xdr:row>
                    <xdr:rowOff>175260</xdr:rowOff>
                  </to>
                </anchor>
              </controlPr>
            </control>
          </mc:Choice>
        </mc:AlternateContent>
        <mc:AlternateContent xmlns:mc="http://schemas.openxmlformats.org/markup-compatibility/2006">
          <mc:Choice Requires="x14">
            <control shapeId="32790" r:id="rId25" name="Drop Down 22">
              <controlPr defaultSize="0" autoLine="0" autoPict="0">
                <anchor moveWithCells="1">
                  <from>
                    <xdr:col>0</xdr:col>
                    <xdr:colOff>15240</xdr:colOff>
                    <xdr:row>47</xdr:row>
                    <xdr:rowOff>0</xdr:rowOff>
                  </from>
                  <to>
                    <xdr:col>1</xdr:col>
                    <xdr:colOff>0</xdr:colOff>
                    <xdr:row>47</xdr:row>
                    <xdr:rowOff>175260</xdr:rowOff>
                  </to>
                </anchor>
              </controlPr>
            </control>
          </mc:Choice>
        </mc:AlternateContent>
        <mc:AlternateContent xmlns:mc="http://schemas.openxmlformats.org/markup-compatibility/2006">
          <mc:Choice Requires="x14">
            <control shapeId="32791" r:id="rId26" name="Drop Down 23">
              <controlPr defaultSize="0" autoLine="0" autoPict="0">
                <anchor moveWithCells="1">
                  <from>
                    <xdr:col>0</xdr:col>
                    <xdr:colOff>15240</xdr:colOff>
                    <xdr:row>49</xdr:row>
                    <xdr:rowOff>0</xdr:rowOff>
                  </from>
                  <to>
                    <xdr:col>1</xdr:col>
                    <xdr:colOff>0</xdr:colOff>
                    <xdr:row>49</xdr:row>
                    <xdr:rowOff>175260</xdr:rowOff>
                  </to>
                </anchor>
              </controlPr>
            </control>
          </mc:Choice>
        </mc:AlternateContent>
        <mc:AlternateContent xmlns:mc="http://schemas.openxmlformats.org/markup-compatibility/2006">
          <mc:Choice Requires="x14">
            <control shapeId="32792" r:id="rId27" name="Drop Down 24">
              <controlPr defaultSize="0" autoLine="0" autoPict="0">
                <anchor moveWithCells="1">
                  <from>
                    <xdr:col>0</xdr:col>
                    <xdr:colOff>15240</xdr:colOff>
                    <xdr:row>31</xdr:row>
                    <xdr:rowOff>0</xdr:rowOff>
                  </from>
                  <to>
                    <xdr:col>1</xdr:col>
                    <xdr:colOff>0</xdr:colOff>
                    <xdr:row>31</xdr:row>
                    <xdr:rowOff>175260</xdr:rowOff>
                  </to>
                </anchor>
              </controlPr>
            </control>
          </mc:Choice>
        </mc:AlternateContent>
        <mc:AlternateContent xmlns:mc="http://schemas.openxmlformats.org/markup-compatibility/2006">
          <mc:Choice Requires="x14">
            <control shapeId="32793" r:id="rId28" name="Drop Down 25">
              <controlPr defaultSize="0" autoLine="0" autoPict="0">
                <anchor moveWithCells="1">
                  <from>
                    <xdr:col>0</xdr:col>
                    <xdr:colOff>15240</xdr:colOff>
                    <xdr:row>51</xdr:row>
                    <xdr:rowOff>0</xdr:rowOff>
                  </from>
                  <to>
                    <xdr:col>1</xdr:col>
                    <xdr:colOff>0</xdr:colOff>
                    <xdr:row>51</xdr:row>
                    <xdr:rowOff>175260</xdr:rowOff>
                  </to>
                </anchor>
              </controlPr>
            </control>
          </mc:Choice>
        </mc:AlternateContent>
        <mc:AlternateContent xmlns:mc="http://schemas.openxmlformats.org/markup-compatibility/2006">
          <mc:Choice Requires="x14">
            <control shapeId="32794" r:id="rId29" name="Drop Down 26">
              <controlPr defaultSize="0" autoLine="0" autoPict="0">
                <anchor moveWithCells="1">
                  <from>
                    <xdr:col>4</xdr:col>
                    <xdr:colOff>15240</xdr:colOff>
                    <xdr:row>2</xdr:row>
                    <xdr:rowOff>15240</xdr:rowOff>
                  </from>
                  <to>
                    <xdr:col>4</xdr:col>
                    <xdr:colOff>632460</xdr:colOff>
                    <xdr:row>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C74"/>
  <sheetViews>
    <sheetView workbookViewId="0">
      <pane xSplit="4" ySplit="3" topLeftCell="E4" activePane="bottomRight" state="frozen"/>
      <selection activeCell="D9" sqref="D9"/>
      <selection pane="topRight" activeCell="D9" sqref="D9"/>
      <selection pane="bottomLeft" activeCell="D9" sqref="D9"/>
      <selection pane="bottomRight" activeCell="C2" sqref="C2"/>
    </sheetView>
  </sheetViews>
  <sheetFormatPr defaultRowHeight="14.4" x14ac:dyDescent="0.3"/>
  <cols>
    <col min="1" max="2" width="22.21875" customWidth="1"/>
    <col min="3" max="3" width="22.21875" style="63" customWidth="1"/>
    <col min="4" max="4" width="8.77734375" style="63" customWidth="1"/>
    <col min="5" max="17" width="9.21875" style="7" customWidth="1"/>
  </cols>
  <sheetData>
    <row r="1" spans="1:17" ht="18.600000000000001" thickBot="1" x14ac:dyDescent="0.4">
      <c r="A1" s="101" t="s">
        <v>438</v>
      </c>
      <c r="B1" s="101"/>
      <c r="C1" s="149"/>
      <c r="D1" s="236" t="s">
        <v>449</v>
      </c>
      <c r="E1" s="382" t="str">
        <f>+"Remember there are "&amp;wa!E46&amp;" portions per case"</f>
        <v>Remember there are 1 portions per case</v>
      </c>
      <c r="F1" s="382"/>
      <c r="G1" s="382"/>
      <c r="H1" s="382"/>
      <c r="I1" s="382"/>
      <c r="J1" s="382"/>
      <c r="K1" s="382"/>
      <c r="L1" s="382"/>
      <c r="M1" s="382"/>
      <c r="N1" s="382"/>
      <c r="O1" s="382"/>
      <c r="P1" s="382"/>
    </row>
    <row r="2" spans="1:17" ht="14.55" customHeight="1" x14ac:dyDescent="0.35">
      <c r="A2" s="148"/>
      <c r="B2" s="148"/>
      <c r="C2" s="150"/>
      <c r="D2" s="150"/>
      <c r="E2" s="383" t="s">
        <v>439</v>
      </c>
      <c r="F2" s="383"/>
      <c r="G2" s="383"/>
      <c r="H2" s="383"/>
      <c r="I2" s="383"/>
      <c r="J2" s="383"/>
      <c r="K2" s="383"/>
      <c r="L2" s="383"/>
      <c r="M2" s="383"/>
      <c r="N2" s="383"/>
      <c r="O2" s="383"/>
      <c r="P2" s="383"/>
    </row>
    <row r="3" spans="1:17" ht="14.55" customHeight="1" x14ac:dyDescent="0.3">
      <c r="A3" s="10" t="s">
        <v>301</v>
      </c>
      <c r="B3" s="10" t="s">
        <v>300</v>
      </c>
      <c r="C3" s="160" t="s">
        <v>302</v>
      </c>
      <c r="D3" s="160" t="s">
        <v>357</v>
      </c>
      <c r="E3" s="49" t="str">
        <f>IF(wa!$G$79=2,"Jan",VLOOKUP(wa!$G$79-1,wa!$F$65:$G$77,2,FALSE))</f>
        <v>Jul</v>
      </c>
      <c r="F3" s="49" t="str">
        <f>+VLOOKUP(wa!$G$79,wa!$F$65:$G$77,2,FALSE)</f>
        <v>Aug</v>
      </c>
      <c r="G3" s="49" t="str">
        <f>IF(F3="Jan","Feb",VLOOKUP((VLOOKUP(F3,wa!$G$65:$H$77,2,FALSE)+1),wa!$F$65:$G$77,2,FALSE))</f>
        <v>Sep</v>
      </c>
      <c r="H3" s="49" t="str">
        <f>IF(G3="Jan","Feb",VLOOKUP((VLOOKUP(G3,wa!$G$65:$H$77,2,FALSE)+1),wa!$F$65:$G$77,2,FALSE))</f>
        <v>Oct</v>
      </c>
      <c r="I3" s="49" t="str">
        <f>IF(H3="Jan","Feb",VLOOKUP((VLOOKUP(H3,wa!$G$65:$H$77,2,FALSE)+1),wa!$F$65:$G$77,2,FALSE))</f>
        <v>Nov</v>
      </c>
      <c r="J3" s="49" t="str">
        <f>IF(I3="Jan","Feb",VLOOKUP((VLOOKUP(I3,wa!$G$65:$H$77,2,FALSE)+1),wa!$F$65:$G$77,2,FALSE))</f>
        <v>Dec</v>
      </c>
      <c r="K3" s="49" t="str">
        <f>IF(J3="Jan","Feb",VLOOKUP((VLOOKUP(J3,wa!$G$65:$H$77,2,FALSE)+1),wa!$F$65:$G$77,2,FALSE))</f>
        <v>Jan</v>
      </c>
      <c r="L3" s="49" t="str">
        <f>IF(K3="Jan","Feb",VLOOKUP((VLOOKUP(K3,wa!$G$65:$H$77,2,FALSE)+1),wa!$F$65:$G$77,2,FALSE))</f>
        <v>Feb</v>
      </c>
      <c r="M3" s="49" t="str">
        <f>IF(L3="Jan","Feb",VLOOKUP((VLOOKUP(L3,wa!$G$65:$H$77,2,FALSE)+1),wa!$F$65:$G$77,2,FALSE))</f>
        <v>Mar</v>
      </c>
      <c r="N3" s="49" t="str">
        <f>IF(M3="Jan","Feb",VLOOKUP((VLOOKUP(M3,wa!$G$65:$H$77,2,FALSE)+1),wa!$F$65:$G$77,2,FALSE))</f>
        <v>Apr</v>
      </c>
      <c r="O3" s="49" t="str">
        <f>IF(N3="Jan","Feb",VLOOKUP((VLOOKUP(N3,wa!$G$65:$H$77,2,FALSE)+1),wa!$F$65:$G$77,2,FALSE))</f>
        <v>May</v>
      </c>
      <c r="P3" s="49" t="str">
        <f>IF(O3="Jan","Feb",VLOOKUP((VLOOKUP(O3,wa!$G$65:$H$77,2,FALSE)+1),wa!$F$65:$G$77,2,FALSE))</f>
        <v>Jun</v>
      </c>
      <c r="Q3" s="49" t="s">
        <v>41</v>
      </c>
    </row>
    <row r="4" spans="1:17" ht="14.55" customHeight="1" x14ac:dyDescent="0.3">
      <c r="A4" s="179" t="str">
        <f>IF(wa!DG48=1,"","")&amp;CHOOSE(wa!DG48,wa!$DA$47,wa!$DA$48,wa!$DA$49,wa!$DA$50,wa!$DA$51)&amp;IF(wa!DG48=1,"","")</f>
        <v>&lt;&lt;Select&gt;&gt;</v>
      </c>
      <c r="B4" s="159" t="str">
        <f>+IF('10_Sls_Fcst_FS'!$B4&lt;&gt;"",'10_Sls_Fcst_FS'!$B4,"")</f>
        <v/>
      </c>
      <c r="C4" s="159" t="str">
        <f>+IF('10_Sls_Fcst_FS'!$C4&lt;&gt;"",'10_Sls_Fcst_FS'!$C4,"")</f>
        <v/>
      </c>
      <c r="D4" s="159" t="s">
        <v>30</v>
      </c>
      <c r="E4" s="102"/>
      <c r="F4" s="102"/>
      <c r="G4" s="102"/>
      <c r="H4" s="102"/>
      <c r="I4" s="102"/>
      <c r="J4" s="102"/>
      <c r="K4" s="102"/>
      <c r="L4" s="102"/>
      <c r="M4" s="102"/>
      <c r="N4" s="102"/>
      <c r="O4" s="102"/>
      <c r="P4" s="102"/>
      <c r="Q4" s="49">
        <f>SUM(E4:P4)</f>
        <v>0</v>
      </c>
    </row>
    <row r="5" spans="1:17" ht="14.55" customHeight="1" x14ac:dyDescent="0.3">
      <c r="A5" s="179" t="str">
        <f>IF(wa!DG49=1,"","----")&amp;CHOOSE(wa!DG49,wa!$DA$47,wa!$DA$48,wa!$DA$49,wa!$DA$50,wa!$DA$51)&amp;IF(wa!DG49=1,""," feature")</f>
        <v>&lt;&lt;Select&gt;&gt;</v>
      </c>
      <c r="B5" s="159" t="str">
        <f>+IF(B4&lt;&gt;"",B4,"")</f>
        <v/>
      </c>
      <c r="C5" s="159" t="str">
        <f>+IF(C4&lt;&gt;"",C4,"")</f>
        <v/>
      </c>
      <c r="D5" s="159" t="s">
        <v>318</v>
      </c>
      <c r="E5" s="235"/>
      <c r="F5" s="235"/>
      <c r="G5" s="235"/>
      <c r="H5" s="235"/>
      <c r="I5" s="235"/>
      <c r="J5" s="235"/>
      <c r="K5" s="235"/>
      <c r="L5" s="235"/>
      <c r="M5" s="235"/>
      <c r="N5" s="235"/>
      <c r="O5" s="235"/>
      <c r="P5" s="235"/>
      <c r="Q5" s="49">
        <f t="shared" ref="Q5:Q53" si="0">SUM(E5:P5)</f>
        <v>0</v>
      </c>
    </row>
    <row r="6" spans="1:17" ht="14.55" customHeight="1" x14ac:dyDescent="0.3">
      <c r="A6" s="179" t="str">
        <f>IF(wa!DG50=1,"","")&amp;CHOOSE(wa!DG50,wa!$DA$47,wa!$DA$48,wa!$DA$49,wa!$DA$50,wa!$DA$51)&amp;IF(wa!DG50=1,"","")</f>
        <v>&lt;&lt;Select&gt;&gt;</v>
      </c>
      <c r="B6" s="159" t="str">
        <f>+IF('10_Sls_Fcst_FS'!$B6&lt;&gt;"",'10_Sls_Fcst_FS'!$B6,"")</f>
        <v/>
      </c>
      <c r="C6" s="159" t="str">
        <f>+IF('10_Sls_Fcst_FS'!$C6&lt;&gt;"",'10_Sls_Fcst_FS'!$C6,"")</f>
        <v/>
      </c>
      <c r="D6" s="159" t="s">
        <v>30</v>
      </c>
      <c r="E6" s="102"/>
      <c r="F6" s="102"/>
      <c r="G6" s="102"/>
      <c r="H6" s="102"/>
      <c r="I6" s="102"/>
      <c r="J6" s="102"/>
      <c r="K6" s="102"/>
      <c r="L6" s="102"/>
      <c r="M6" s="102"/>
      <c r="N6" s="102"/>
      <c r="O6" s="102"/>
      <c r="P6" s="102"/>
      <c r="Q6" s="49">
        <f t="shared" si="0"/>
        <v>0</v>
      </c>
    </row>
    <row r="7" spans="1:17" ht="14.55" customHeight="1" x14ac:dyDescent="0.3">
      <c r="A7" s="179" t="str">
        <f>IF(wa!DG51=1,"","----")&amp;CHOOSE(wa!DG51,wa!$DA$47,wa!$DA$48,wa!$DA$49,wa!$DA$50,wa!$DA$51)&amp;IF(wa!DG51=1,""," feature")</f>
        <v>&lt;&lt;Select&gt;&gt;</v>
      </c>
      <c r="B7" s="159" t="str">
        <f>+IF(B6&lt;&gt;"",B6,"")</f>
        <v/>
      </c>
      <c r="C7" s="159" t="str">
        <f>+IF(C6&lt;&gt;"",C6,"")</f>
        <v/>
      </c>
      <c r="D7" s="159" t="s">
        <v>318</v>
      </c>
      <c r="E7" s="235"/>
      <c r="F7" s="235"/>
      <c r="G7" s="235"/>
      <c r="H7" s="235"/>
      <c r="I7" s="235"/>
      <c r="J7" s="235"/>
      <c r="K7" s="235"/>
      <c r="L7" s="235"/>
      <c r="M7" s="235"/>
      <c r="N7" s="235"/>
      <c r="O7" s="235"/>
      <c r="P7" s="235"/>
      <c r="Q7" s="49">
        <f t="shared" si="0"/>
        <v>0</v>
      </c>
    </row>
    <row r="8" spans="1:17" ht="14.55" customHeight="1" x14ac:dyDescent="0.3">
      <c r="A8" s="179" t="str">
        <f>IF(wa!DG52=1,"","")&amp;CHOOSE(wa!DG52,wa!$DA$47,wa!$DA$48,wa!$DA$49,wa!$DA$50,wa!$DA$51)&amp;IF(wa!DG52=1,"","")</f>
        <v>&lt;&lt;Select&gt;&gt;</v>
      </c>
      <c r="B8" s="159" t="str">
        <f>+IF('10_Sls_Fcst_FS'!$B8&lt;&gt;"",'10_Sls_Fcst_FS'!$B8,"")</f>
        <v/>
      </c>
      <c r="C8" s="159" t="str">
        <f>+IF('10_Sls_Fcst_FS'!$C8&lt;&gt;"",'10_Sls_Fcst_FS'!$C8,"")</f>
        <v/>
      </c>
      <c r="D8" s="159" t="s">
        <v>30</v>
      </c>
      <c r="E8" s="102"/>
      <c r="F8" s="102"/>
      <c r="G8" s="102"/>
      <c r="H8" s="102"/>
      <c r="I8" s="102"/>
      <c r="J8" s="102"/>
      <c r="K8" s="102"/>
      <c r="L8" s="102"/>
      <c r="M8" s="102"/>
      <c r="N8" s="102"/>
      <c r="O8" s="102"/>
      <c r="P8" s="102"/>
      <c r="Q8" s="49">
        <f t="shared" si="0"/>
        <v>0</v>
      </c>
    </row>
    <row r="9" spans="1:17" ht="14.55" customHeight="1" x14ac:dyDescent="0.3">
      <c r="A9" s="179" t="str">
        <f>IF(wa!DG53=1,"","----")&amp;CHOOSE(wa!DG53,wa!$DA$47,wa!$DA$48,wa!$DA$49,wa!$DA$50,wa!$DA$51)&amp;IF(wa!DG53=1,""," feature")</f>
        <v>&lt;&lt;Select&gt;&gt;</v>
      </c>
      <c r="B9" s="159" t="str">
        <f>+IF(B8&lt;&gt;"",B8,"")</f>
        <v/>
      </c>
      <c r="C9" s="159" t="str">
        <f>+IF(C8&lt;&gt;"",C8,"")</f>
        <v/>
      </c>
      <c r="D9" s="159" t="s">
        <v>318</v>
      </c>
      <c r="E9" s="235"/>
      <c r="F9" s="235"/>
      <c r="G9" s="235"/>
      <c r="H9" s="235"/>
      <c r="I9" s="235"/>
      <c r="J9" s="235"/>
      <c r="K9" s="235"/>
      <c r="L9" s="235"/>
      <c r="M9" s="235"/>
      <c r="N9" s="235"/>
      <c r="O9" s="235"/>
      <c r="P9" s="235"/>
      <c r="Q9" s="49">
        <f t="shared" si="0"/>
        <v>0</v>
      </c>
    </row>
    <row r="10" spans="1:17" ht="14.55" customHeight="1" x14ac:dyDescent="0.3">
      <c r="A10" s="179" t="str">
        <f>IF(wa!DG54=1,"","")&amp;CHOOSE(wa!DG54,wa!$DA$47,wa!$DA$48,wa!$DA$49,wa!$DA$50,wa!$DA$51)&amp;IF(wa!DG54=1,"","")</f>
        <v>&lt;&lt;Select&gt;&gt;</v>
      </c>
      <c r="B10" s="159" t="str">
        <f>+IF('10_Sls_Fcst_FS'!$B10&lt;&gt;"",'10_Sls_Fcst_FS'!$B10,"")</f>
        <v/>
      </c>
      <c r="C10" s="159" t="str">
        <f>+IF('10_Sls_Fcst_FS'!$C10&lt;&gt;"",'10_Sls_Fcst_FS'!$C10,"")</f>
        <v/>
      </c>
      <c r="D10" s="159" t="s">
        <v>30</v>
      </c>
      <c r="E10" s="102"/>
      <c r="F10" s="102"/>
      <c r="G10" s="102"/>
      <c r="H10" s="102"/>
      <c r="I10" s="102"/>
      <c r="J10" s="102"/>
      <c r="K10" s="102"/>
      <c r="L10" s="102"/>
      <c r="M10" s="102"/>
      <c r="N10" s="102"/>
      <c r="O10" s="102"/>
      <c r="P10" s="102"/>
      <c r="Q10" s="49">
        <f t="shared" si="0"/>
        <v>0</v>
      </c>
    </row>
    <row r="11" spans="1:17" ht="14.55" customHeight="1" x14ac:dyDescent="0.3">
      <c r="A11" s="179" t="str">
        <f>IF(wa!DG55=1,"","----")&amp;CHOOSE(wa!DG55,wa!$DA$47,wa!$DA$48,wa!$DA$49,wa!$DA$50,wa!$DA$51)&amp;IF(wa!DG55=1,""," feature")</f>
        <v>&lt;&lt;Select&gt;&gt;</v>
      </c>
      <c r="B11" s="159" t="str">
        <f>+IF(B10&lt;&gt;"",B10,"")</f>
        <v/>
      </c>
      <c r="C11" s="159" t="str">
        <f>+IF(C10&lt;&gt;"",C10,"")</f>
        <v/>
      </c>
      <c r="D11" s="159" t="s">
        <v>318</v>
      </c>
      <c r="E11" s="235"/>
      <c r="F11" s="235"/>
      <c r="G11" s="235"/>
      <c r="H11" s="235"/>
      <c r="I11" s="235"/>
      <c r="J11" s="235"/>
      <c r="K11" s="235"/>
      <c r="L11" s="235"/>
      <c r="M11" s="235"/>
      <c r="N11" s="235"/>
      <c r="O11" s="235"/>
      <c r="P11" s="235"/>
      <c r="Q11" s="49">
        <f t="shared" si="0"/>
        <v>0</v>
      </c>
    </row>
    <row r="12" spans="1:17" ht="14.55" customHeight="1" x14ac:dyDescent="0.3">
      <c r="A12" s="179" t="str">
        <f>IF(wa!DG56=1,"","")&amp;CHOOSE(wa!DG56,wa!$DA$47,wa!$DA$48,wa!$DA$49,wa!$DA$50,wa!$DA$51)&amp;IF(wa!DG56=1,"","")</f>
        <v>&lt;&lt;Select&gt;&gt;</v>
      </c>
      <c r="B12" s="159" t="str">
        <f>+IF('10_Sls_Fcst_FS'!$B12&lt;&gt;"",'10_Sls_Fcst_FS'!$B12,"")</f>
        <v/>
      </c>
      <c r="C12" s="159" t="str">
        <f>+IF('10_Sls_Fcst_FS'!$C12&lt;&gt;"",'10_Sls_Fcst_FS'!$C12,"")</f>
        <v/>
      </c>
      <c r="D12" s="159" t="s">
        <v>30</v>
      </c>
      <c r="E12" s="233"/>
      <c r="F12" s="233"/>
      <c r="G12" s="233"/>
      <c r="H12" s="233"/>
      <c r="I12" s="233"/>
      <c r="J12" s="233"/>
      <c r="K12" s="233"/>
      <c r="L12" s="233"/>
      <c r="M12" s="233"/>
      <c r="N12" s="233"/>
      <c r="O12" s="233"/>
      <c r="P12" s="233"/>
      <c r="Q12" s="49">
        <f t="shared" si="0"/>
        <v>0</v>
      </c>
    </row>
    <row r="13" spans="1:17" ht="14.55" customHeight="1" x14ac:dyDescent="0.3">
      <c r="A13" s="179" t="str">
        <f>IF(wa!DG57=1,"","----")&amp;CHOOSE(wa!DG57,wa!$DA$47,wa!$DA$48,wa!$DA$49,wa!$DA$50,wa!$DA$51)&amp;IF(wa!DG57=1,""," feature")</f>
        <v>&lt;&lt;Select&gt;&gt;</v>
      </c>
      <c r="B13" s="159" t="str">
        <f>+IF(B12&lt;&gt;"",B12,"")</f>
        <v/>
      </c>
      <c r="C13" s="159" t="str">
        <f>+IF(C12&lt;&gt;"",C12,"")</f>
        <v/>
      </c>
      <c r="D13" s="159" t="s">
        <v>318</v>
      </c>
      <c r="E13" s="234"/>
      <c r="F13" s="234"/>
      <c r="G13" s="234"/>
      <c r="H13" s="234"/>
      <c r="I13" s="234"/>
      <c r="J13" s="234"/>
      <c r="K13" s="234"/>
      <c r="L13" s="234"/>
      <c r="M13" s="234"/>
      <c r="N13" s="234"/>
      <c r="O13" s="234"/>
      <c r="P13" s="234"/>
      <c r="Q13" s="49">
        <f t="shared" si="0"/>
        <v>0</v>
      </c>
    </row>
    <row r="14" spans="1:17" ht="14.55" customHeight="1" x14ac:dyDescent="0.3">
      <c r="A14" s="179" t="str">
        <f>IF(wa!DG58=1,"","")&amp;CHOOSE(wa!DG58,wa!$DA$47,wa!$DA$48,wa!$DA$49,wa!$DA$50,wa!$DA$51)&amp;IF(wa!DG58=1,"","")</f>
        <v>&lt;&lt;Select&gt;&gt;</v>
      </c>
      <c r="B14" s="159" t="str">
        <f>+IF('10_Sls_Fcst_FS'!$B14&lt;&gt;"",'10_Sls_Fcst_FS'!$B14,"")</f>
        <v/>
      </c>
      <c r="C14" s="159" t="str">
        <f>+IF('10_Sls_Fcst_FS'!$C14&lt;&gt;"",'10_Sls_Fcst_FS'!$C14,"")</f>
        <v/>
      </c>
      <c r="D14" s="159" t="s">
        <v>30</v>
      </c>
      <c r="E14" s="233"/>
      <c r="F14" s="233"/>
      <c r="G14" s="233"/>
      <c r="H14" s="233"/>
      <c r="I14" s="233"/>
      <c r="J14" s="233"/>
      <c r="K14" s="233"/>
      <c r="L14" s="233"/>
      <c r="M14" s="233"/>
      <c r="N14" s="233"/>
      <c r="O14" s="233"/>
      <c r="P14" s="233"/>
      <c r="Q14" s="49">
        <f t="shared" si="0"/>
        <v>0</v>
      </c>
    </row>
    <row r="15" spans="1:17" ht="14.55" customHeight="1" x14ac:dyDescent="0.3">
      <c r="A15" s="179" t="str">
        <f>IF(wa!DG59=1,"","----")&amp;CHOOSE(wa!DG59,wa!$DA$47,wa!$DA$48,wa!$DA$49,wa!$DA$50,wa!$DA$51)&amp;IF(wa!DG59=1,""," feature")</f>
        <v>&lt;&lt;Select&gt;&gt;</v>
      </c>
      <c r="B15" s="159" t="str">
        <f>+IF(B14&lt;&gt;"",B14,"")</f>
        <v/>
      </c>
      <c r="C15" s="159" t="str">
        <f>+IF(C14&lt;&gt;"",C14,"")</f>
        <v/>
      </c>
      <c r="D15" s="159" t="s">
        <v>318</v>
      </c>
      <c r="E15" s="234"/>
      <c r="F15" s="234"/>
      <c r="G15" s="234"/>
      <c r="H15" s="234"/>
      <c r="I15" s="234"/>
      <c r="J15" s="234"/>
      <c r="K15" s="234"/>
      <c r="L15" s="234"/>
      <c r="M15" s="234"/>
      <c r="N15" s="234"/>
      <c r="O15" s="234"/>
      <c r="P15" s="234"/>
      <c r="Q15" s="49">
        <f t="shared" si="0"/>
        <v>0</v>
      </c>
    </row>
    <row r="16" spans="1:17" ht="14.55" customHeight="1" x14ac:dyDescent="0.3">
      <c r="A16" s="179" t="str">
        <f>IF(wa!DG60=1,"","")&amp;CHOOSE(wa!DG60,wa!$DA$47,wa!$DA$48,wa!$DA$49,wa!$DA$50,wa!$DA$51)&amp;IF(wa!DG60=1,"","")</f>
        <v>&lt;&lt;Select&gt;&gt;</v>
      </c>
      <c r="B16" s="159" t="str">
        <f>+IF('10_Sls_Fcst_FS'!$B16&lt;&gt;"",'10_Sls_Fcst_FS'!$B16,"")</f>
        <v/>
      </c>
      <c r="C16" s="159" t="str">
        <f>+IF('10_Sls_Fcst_FS'!$C16&lt;&gt;"",'10_Sls_Fcst_FS'!$C16,"")</f>
        <v/>
      </c>
      <c r="D16" s="159" t="s">
        <v>30</v>
      </c>
      <c r="E16" s="233"/>
      <c r="F16" s="233"/>
      <c r="G16" s="233"/>
      <c r="H16" s="233"/>
      <c r="I16" s="233"/>
      <c r="J16" s="233"/>
      <c r="K16" s="233"/>
      <c r="L16" s="233"/>
      <c r="M16" s="233"/>
      <c r="N16" s="233"/>
      <c r="O16" s="233"/>
      <c r="P16" s="233"/>
      <c r="Q16" s="49">
        <f t="shared" si="0"/>
        <v>0</v>
      </c>
    </row>
    <row r="17" spans="1:17" ht="14.55" customHeight="1" x14ac:dyDescent="0.3">
      <c r="A17" s="179" t="str">
        <f>IF(wa!DG61=1,"","----")&amp;CHOOSE(wa!DG61,wa!$DA$47,wa!$DA$48,wa!$DA$49,wa!$DA$50,wa!$DA$51)&amp;IF(wa!DG61=1,""," feature")</f>
        <v>&lt;&lt;Select&gt;&gt;</v>
      </c>
      <c r="B17" s="159" t="str">
        <f>+IF(B16&lt;&gt;"",B16,"")</f>
        <v/>
      </c>
      <c r="C17" s="159" t="str">
        <f>+IF(C16&lt;&gt;"",C16,"")</f>
        <v/>
      </c>
      <c r="D17" s="159" t="s">
        <v>318</v>
      </c>
      <c r="E17" s="234"/>
      <c r="F17" s="234"/>
      <c r="G17" s="234"/>
      <c r="H17" s="234"/>
      <c r="I17" s="234"/>
      <c r="J17" s="234"/>
      <c r="K17" s="234"/>
      <c r="L17" s="234"/>
      <c r="M17" s="234"/>
      <c r="N17" s="234"/>
      <c r="O17" s="234"/>
      <c r="P17" s="234"/>
      <c r="Q17" s="49">
        <f t="shared" si="0"/>
        <v>0</v>
      </c>
    </row>
    <row r="18" spans="1:17" ht="14.55" customHeight="1" x14ac:dyDescent="0.3">
      <c r="A18" s="179" t="str">
        <f>IF(wa!DG62=1,"","")&amp;CHOOSE(wa!DG62,wa!$DA$47,wa!$DA$48,wa!$DA$49,wa!$DA$50,wa!$DA$51)&amp;IF(wa!DG62=1,"","")</f>
        <v>&lt;&lt;Select&gt;&gt;</v>
      </c>
      <c r="B18" s="159" t="str">
        <f>+IF('10_Sls_Fcst_FS'!$B18&lt;&gt;"",'10_Sls_Fcst_FS'!$B18,"")</f>
        <v/>
      </c>
      <c r="C18" s="159" t="str">
        <f>+IF('10_Sls_Fcst_FS'!$C18&lt;&gt;"",'10_Sls_Fcst_FS'!$C18,"")</f>
        <v/>
      </c>
      <c r="D18" s="159" t="s">
        <v>30</v>
      </c>
      <c r="E18" s="233"/>
      <c r="F18" s="233"/>
      <c r="G18" s="233"/>
      <c r="H18" s="233"/>
      <c r="I18" s="233"/>
      <c r="J18" s="233"/>
      <c r="K18" s="233"/>
      <c r="L18" s="233"/>
      <c r="M18" s="233"/>
      <c r="N18" s="233"/>
      <c r="O18" s="233"/>
      <c r="P18" s="233"/>
      <c r="Q18" s="49">
        <f t="shared" si="0"/>
        <v>0</v>
      </c>
    </row>
    <row r="19" spans="1:17" ht="14.55" customHeight="1" x14ac:dyDescent="0.3">
      <c r="A19" s="179" t="str">
        <f>IF(wa!DG63=1,"","----")&amp;CHOOSE(wa!DG63,wa!$DA$47,wa!$DA$48,wa!$DA$49,wa!$DA$50,wa!$DA$51)&amp;IF(wa!DG63=1,""," feature")</f>
        <v>&lt;&lt;Select&gt;&gt;</v>
      </c>
      <c r="B19" s="159" t="str">
        <f>+IF(B18&lt;&gt;"",B18,"")</f>
        <v/>
      </c>
      <c r="C19" s="159" t="str">
        <f>+IF(C18&lt;&gt;"",C18,"")</f>
        <v/>
      </c>
      <c r="D19" s="159" t="s">
        <v>318</v>
      </c>
      <c r="E19" s="234"/>
      <c r="F19" s="234"/>
      <c r="G19" s="234"/>
      <c r="H19" s="234"/>
      <c r="I19" s="234"/>
      <c r="J19" s="234"/>
      <c r="K19" s="234"/>
      <c r="L19" s="234"/>
      <c r="M19" s="234"/>
      <c r="N19" s="234"/>
      <c r="O19" s="234"/>
      <c r="P19" s="234"/>
      <c r="Q19" s="49">
        <f t="shared" si="0"/>
        <v>0</v>
      </c>
    </row>
    <row r="20" spans="1:17" ht="14.55" customHeight="1" x14ac:dyDescent="0.3">
      <c r="A20" s="179" t="str">
        <f>IF(wa!DG64=1,"","")&amp;CHOOSE(wa!DG64,wa!$DA$47,wa!$DA$48,wa!$DA$49,wa!$DA$50,wa!$DA$51)&amp;IF(wa!DG64=1,"","")</f>
        <v>&lt;&lt;Select&gt;&gt;</v>
      </c>
      <c r="B20" s="159" t="str">
        <f>+IF('10_Sls_Fcst_FS'!$B20&lt;&gt;"",'10_Sls_Fcst_FS'!$B20,"")</f>
        <v/>
      </c>
      <c r="C20" s="159" t="str">
        <f>+IF('10_Sls_Fcst_FS'!$C20&lt;&gt;"",'10_Sls_Fcst_FS'!$C20,"")</f>
        <v/>
      </c>
      <c r="D20" s="159" t="s">
        <v>30</v>
      </c>
      <c r="E20" s="233"/>
      <c r="F20" s="233"/>
      <c r="G20" s="233"/>
      <c r="H20" s="233"/>
      <c r="I20" s="233"/>
      <c r="J20" s="233"/>
      <c r="K20" s="233"/>
      <c r="L20" s="233"/>
      <c r="M20" s="233"/>
      <c r="N20" s="233"/>
      <c r="O20" s="233"/>
      <c r="P20" s="233"/>
      <c r="Q20" s="49">
        <f t="shared" si="0"/>
        <v>0</v>
      </c>
    </row>
    <row r="21" spans="1:17" ht="14.55" customHeight="1" x14ac:dyDescent="0.3">
      <c r="A21" s="179" t="str">
        <f>IF(wa!DG65=1,"","----")&amp;CHOOSE(wa!DG65,wa!$DA$47,wa!$DA$48,wa!$DA$49,wa!$DA$50,wa!$DA$51)&amp;IF(wa!DG65=1,""," feature")</f>
        <v>&lt;&lt;Select&gt;&gt;</v>
      </c>
      <c r="B21" s="159" t="str">
        <f>+IF(B20&lt;&gt;"",B20,"")</f>
        <v/>
      </c>
      <c r="C21" s="159" t="str">
        <f>+IF(C20&lt;&gt;"",C20,"")</f>
        <v/>
      </c>
      <c r="D21" s="159" t="s">
        <v>318</v>
      </c>
      <c r="E21" s="234"/>
      <c r="F21" s="234"/>
      <c r="G21" s="234"/>
      <c r="H21" s="234"/>
      <c r="I21" s="234"/>
      <c r="J21" s="234"/>
      <c r="K21" s="234"/>
      <c r="L21" s="234"/>
      <c r="M21" s="234"/>
      <c r="N21" s="234"/>
      <c r="O21" s="234"/>
      <c r="P21" s="234"/>
      <c r="Q21" s="49">
        <f t="shared" si="0"/>
        <v>0</v>
      </c>
    </row>
    <row r="22" spans="1:17" x14ac:dyDescent="0.3">
      <c r="A22" s="179" t="str">
        <f>IF(wa!DG66=1,"","")&amp;CHOOSE(wa!DG66,wa!$DA$47,wa!$DA$48,wa!$DA$49,wa!$DA$50,wa!$DA$51)&amp;IF(wa!DG66=1,"","")</f>
        <v>&lt;&lt;Select&gt;&gt;</v>
      </c>
      <c r="B22" s="159" t="str">
        <f>+IF('10_Sls_Fcst_FS'!$B22&lt;&gt;"",'10_Sls_Fcst_FS'!$B22,"")</f>
        <v/>
      </c>
      <c r="C22" s="159" t="str">
        <f>+IF('10_Sls_Fcst_FS'!$C22&lt;&gt;"",'10_Sls_Fcst_FS'!$C22,"")</f>
        <v/>
      </c>
      <c r="D22" s="159" t="s">
        <v>30</v>
      </c>
      <c r="E22" s="233"/>
      <c r="F22" s="233"/>
      <c r="G22" s="233"/>
      <c r="H22" s="233"/>
      <c r="I22" s="233"/>
      <c r="J22" s="233"/>
      <c r="K22" s="233"/>
      <c r="L22" s="233"/>
      <c r="M22" s="233"/>
      <c r="N22" s="233"/>
      <c r="O22" s="233"/>
      <c r="P22" s="233"/>
      <c r="Q22" s="49">
        <f t="shared" si="0"/>
        <v>0</v>
      </c>
    </row>
    <row r="23" spans="1:17" x14ac:dyDescent="0.3">
      <c r="A23" s="179" t="str">
        <f>IF(wa!DG67=1,"","----")&amp;CHOOSE(wa!DG67,wa!$DA$47,wa!$DA$48,wa!$DA$49,wa!$DA$50,wa!$DA$51)&amp;IF(wa!DG67=1,""," feature")</f>
        <v>&lt;&lt;Select&gt;&gt;</v>
      </c>
      <c r="B23" s="159" t="str">
        <f>+IF(B22&lt;&gt;"",B22,"")</f>
        <v/>
      </c>
      <c r="C23" s="159" t="str">
        <f>+IF(C22&lt;&gt;"",C22,"")</f>
        <v/>
      </c>
      <c r="D23" s="159" t="s">
        <v>318</v>
      </c>
      <c r="E23" s="234"/>
      <c r="F23" s="234"/>
      <c r="G23" s="234"/>
      <c r="H23" s="234"/>
      <c r="I23" s="234"/>
      <c r="J23" s="234"/>
      <c r="K23" s="234"/>
      <c r="L23" s="234"/>
      <c r="M23" s="234"/>
      <c r="N23" s="234"/>
      <c r="O23" s="234"/>
      <c r="P23" s="234"/>
      <c r="Q23" s="49">
        <f t="shared" si="0"/>
        <v>0</v>
      </c>
    </row>
    <row r="24" spans="1:17" x14ac:dyDescent="0.3">
      <c r="A24" s="179" t="str">
        <f>IF(wa!DG68=1,"","")&amp;CHOOSE(wa!DG68,wa!$DA$47,wa!$DA$48,wa!$DA$49,wa!$DA$50,wa!$DA$51)&amp;IF(wa!DG68=1,"","")</f>
        <v>&lt;&lt;Select&gt;&gt;</v>
      </c>
      <c r="B24" s="159" t="str">
        <f>+IF('10_Sls_Fcst_FS'!$B24&lt;&gt;"",'10_Sls_Fcst_FS'!$B24,"")</f>
        <v/>
      </c>
      <c r="C24" s="159" t="str">
        <f>+IF('10_Sls_Fcst_FS'!$C24&lt;&gt;"",'10_Sls_Fcst_FS'!$C24,"")</f>
        <v/>
      </c>
      <c r="D24" s="159" t="s">
        <v>30</v>
      </c>
      <c r="E24" s="233"/>
      <c r="F24" s="233"/>
      <c r="G24" s="233"/>
      <c r="H24" s="233"/>
      <c r="I24" s="233"/>
      <c r="J24" s="233"/>
      <c r="K24" s="233"/>
      <c r="L24" s="233"/>
      <c r="M24" s="233"/>
      <c r="N24" s="233"/>
      <c r="O24" s="233"/>
      <c r="P24" s="233"/>
      <c r="Q24" s="49">
        <f t="shared" si="0"/>
        <v>0</v>
      </c>
    </row>
    <row r="25" spans="1:17" x14ac:dyDescent="0.3">
      <c r="A25" s="179" t="str">
        <f>IF(wa!DG69=1,"","----")&amp;CHOOSE(wa!DG69,wa!$DA$47,wa!$DA$48,wa!$DA$49,wa!$DA$50,wa!$DA$51)&amp;IF(wa!DG69=1,""," feature")</f>
        <v>&lt;&lt;Select&gt;&gt;</v>
      </c>
      <c r="B25" s="159" t="str">
        <f>+IF(B24&lt;&gt;"",B24,"")</f>
        <v/>
      </c>
      <c r="C25" s="159" t="str">
        <f>+IF(C24&lt;&gt;"",C24,"")</f>
        <v/>
      </c>
      <c r="D25" s="159" t="s">
        <v>318</v>
      </c>
      <c r="E25" s="234"/>
      <c r="F25" s="234"/>
      <c r="G25" s="234"/>
      <c r="H25" s="234"/>
      <c r="I25" s="234"/>
      <c r="J25" s="234"/>
      <c r="K25" s="234"/>
      <c r="L25" s="234"/>
      <c r="M25" s="234"/>
      <c r="N25" s="234"/>
      <c r="O25" s="234"/>
      <c r="P25" s="234"/>
      <c r="Q25" s="49">
        <f t="shared" si="0"/>
        <v>0</v>
      </c>
    </row>
    <row r="26" spans="1:17" x14ac:dyDescent="0.3">
      <c r="A26" s="179" t="str">
        <f>IF(wa!DG70=1,"","")&amp;CHOOSE(wa!DG70,wa!$DA$47,wa!$DA$48,wa!$DA$49,wa!$DA$50,wa!$DA$51)&amp;IF(wa!DG70=1,"","")</f>
        <v>&lt;&lt;Select&gt;&gt;</v>
      </c>
      <c r="B26" s="159" t="str">
        <f>+IF('10_Sls_Fcst_FS'!$B26&lt;&gt;"",'10_Sls_Fcst_FS'!$B26,"")</f>
        <v/>
      </c>
      <c r="C26" s="159" t="str">
        <f>+IF('10_Sls_Fcst_FS'!$C26&lt;&gt;"",'10_Sls_Fcst_FS'!$C26,"")</f>
        <v/>
      </c>
      <c r="D26" s="159" t="s">
        <v>30</v>
      </c>
      <c r="E26" s="233"/>
      <c r="F26" s="233"/>
      <c r="G26" s="233"/>
      <c r="H26" s="233"/>
      <c r="I26" s="233"/>
      <c r="J26" s="233"/>
      <c r="K26" s="233"/>
      <c r="L26" s="233"/>
      <c r="M26" s="233"/>
      <c r="N26" s="233"/>
      <c r="O26" s="233"/>
      <c r="P26" s="233"/>
      <c r="Q26" s="49">
        <f t="shared" si="0"/>
        <v>0</v>
      </c>
    </row>
    <row r="27" spans="1:17" x14ac:dyDescent="0.3">
      <c r="A27" s="179" t="str">
        <f>IF(wa!DG71=1,"","----")&amp;CHOOSE(wa!DG71,wa!$DA$47,wa!$DA$48,wa!$DA$49,wa!$DA$50,wa!$DA$51)&amp;IF(wa!DG71=1,""," feature")</f>
        <v>&lt;&lt;Select&gt;&gt;</v>
      </c>
      <c r="B27" s="159" t="str">
        <f>+IF(B26&lt;&gt;"",B26,"")</f>
        <v/>
      </c>
      <c r="C27" s="159" t="str">
        <f>+IF(C26&lt;&gt;"",C26,"")</f>
        <v/>
      </c>
      <c r="D27" s="159" t="s">
        <v>318</v>
      </c>
      <c r="E27" s="234"/>
      <c r="F27" s="234"/>
      <c r="G27" s="234"/>
      <c r="H27" s="234"/>
      <c r="I27" s="234"/>
      <c r="J27" s="234"/>
      <c r="K27" s="234"/>
      <c r="L27" s="234"/>
      <c r="M27" s="234"/>
      <c r="N27" s="234"/>
      <c r="O27" s="234"/>
      <c r="P27" s="234"/>
      <c r="Q27" s="49">
        <f t="shared" si="0"/>
        <v>0</v>
      </c>
    </row>
    <row r="28" spans="1:17" x14ac:dyDescent="0.3">
      <c r="A28" s="179" t="str">
        <f>IF(wa!DG72=1,"","")&amp;CHOOSE(wa!DG72,wa!$DA$47,wa!$DA$48,wa!$DA$49,wa!$DA$50,wa!$DA$51)&amp;IF(wa!DG72=1,"","")</f>
        <v>&lt;&lt;Select&gt;&gt;</v>
      </c>
      <c r="B28" s="159" t="str">
        <f>+IF('10_Sls_Fcst_FS'!$B28&lt;&gt;"",'10_Sls_Fcst_FS'!$B28,"")</f>
        <v/>
      </c>
      <c r="C28" s="159" t="str">
        <f>+IF('10_Sls_Fcst_FS'!$C28&lt;&gt;"",'10_Sls_Fcst_FS'!$C28,"")</f>
        <v/>
      </c>
      <c r="D28" s="159" t="s">
        <v>30</v>
      </c>
      <c r="E28" s="233"/>
      <c r="F28" s="233"/>
      <c r="G28" s="233"/>
      <c r="H28" s="233"/>
      <c r="I28" s="233"/>
      <c r="J28" s="233"/>
      <c r="K28" s="233"/>
      <c r="L28" s="233"/>
      <c r="M28" s="233"/>
      <c r="N28" s="233"/>
      <c r="O28" s="233"/>
      <c r="P28" s="233"/>
      <c r="Q28" s="49">
        <f t="shared" si="0"/>
        <v>0</v>
      </c>
    </row>
    <row r="29" spans="1:17" x14ac:dyDescent="0.3">
      <c r="A29" s="179" t="str">
        <f>IF(wa!DG73=1,"","----")&amp;CHOOSE(wa!DG73,wa!$DA$47,wa!$DA$48,wa!$DA$49,wa!$DA$50,wa!$DA$51)&amp;IF(wa!DG73=1,""," feature")</f>
        <v>&lt;&lt;Select&gt;&gt;</v>
      </c>
      <c r="B29" s="159" t="str">
        <f>+IF(B28&lt;&gt;"",B28,"")</f>
        <v/>
      </c>
      <c r="C29" s="159" t="str">
        <f>+IF(C28&lt;&gt;"",C28,"")</f>
        <v/>
      </c>
      <c r="D29" s="159" t="s">
        <v>318</v>
      </c>
      <c r="E29" s="234"/>
      <c r="F29" s="234"/>
      <c r="G29" s="234"/>
      <c r="H29" s="234"/>
      <c r="I29" s="234"/>
      <c r="J29" s="234"/>
      <c r="K29" s="234"/>
      <c r="L29" s="234"/>
      <c r="M29" s="234"/>
      <c r="N29" s="234"/>
      <c r="O29" s="234"/>
      <c r="P29" s="234"/>
      <c r="Q29" s="49">
        <f t="shared" si="0"/>
        <v>0</v>
      </c>
    </row>
    <row r="30" spans="1:17" x14ac:dyDescent="0.3">
      <c r="A30" s="179" t="str">
        <f>IF(wa!DG74=1,"","")&amp;CHOOSE(wa!DG74,wa!$DA$47,wa!$DA$48,wa!$DA$49,wa!$DA$50,wa!$DA$51)&amp;IF(wa!DG74=1,"","")</f>
        <v>&lt;&lt;Select&gt;&gt;</v>
      </c>
      <c r="B30" s="159" t="str">
        <f>+IF('10_Sls_Fcst_FS'!$B30&lt;&gt;"",'10_Sls_Fcst_FS'!$B30,"")</f>
        <v/>
      </c>
      <c r="C30" s="159" t="str">
        <f>+IF('10_Sls_Fcst_FS'!$C30&lt;&gt;"",'10_Sls_Fcst_FS'!$C30,"")</f>
        <v/>
      </c>
      <c r="D30" s="159" t="s">
        <v>30</v>
      </c>
      <c r="E30" s="233"/>
      <c r="F30" s="233"/>
      <c r="G30" s="233"/>
      <c r="H30" s="233"/>
      <c r="I30" s="233"/>
      <c r="J30" s="233"/>
      <c r="K30" s="233"/>
      <c r="L30" s="233"/>
      <c r="M30" s="233"/>
      <c r="N30" s="233"/>
      <c r="O30" s="233"/>
      <c r="P30" s="233"/>
      <c r="Q30" s="49">
        <f t="shared" si="0"/>
        <v>0</v>
      </c>
    </row>
    <row r="31" spans="1:17" x14ac:dyDescent="0.3">
      <c r="A31" s="179" t="str">
        <f>IF(wa!DG75=1,"","----")&amp;CHOOSE(wa!DG75,wa!$DA$47,wa!$DA$48,wa!$DA$49,wa!$DA$50,wa!$DA$51)&amp;IF(wa!DG75=1,""," feature")</f>
        <v>&lt;&lt;Select&gt;&gt;</v>
      </c>
      <c r="B31" s="159" t="str">
        <f>+IF(B30&lt;&gt;"",B30,"")</f>
        <v/>
      </c>
      <c r="C31" s="159" t="str">
        <f>+IF(C30&lt;&gt;"",C30,"")</f>
        <v/>
      </c>
      <c r="D31" s="159" t="s">
        <v>318</v>
      </c>
      <c r="E31" s="234"/>
      <c r="F31" s="234"/>
      <c r="G31" s="234"/>
      <c r="H31" s="234"/>
      <c r="I31" s="234"/>
      <c r="J31" s="234"/>
      <c r="K31" s="234"/>
      <c r="L31" s="234"/>
      <c r="M31" s="234"/>
      <c r="N31" s="234"/>
      <c r="O31" s="234"/>
      <c r="P31" s="234"/>
      <c r="Q31" s="49">
        <f t="shared" si="0"/>
        <v>0</v>
      </c>
    </row>
    <row r="32" spans="1:17" x14ac:dyDescent="0.3">
      <c r="A32" s="179" t="str">
        <f>IF(wa!DG76=1,"","")&amp;CHOOSE(wa!DG76,wa!$DA$47,wa!$DA$48,wa!$DA$49,wa!$DA$50,wa!$DA$51)&amp;IF(wa!DG76=1,"","")</f>
        <v>&lt;&lt;Select&gt;&gt;</v>
      </c>
      <c r="B32" s="159" t="str">
        <f>+IF('10_Sls_Fcst_FS'!$B32&lt;&gt;"",'10_Sls_Fcst_FS'!$B32,"")</f>
        <v/>
      </c>
      <c r="C32" s="159" t="str">
        <f>+IF('10_Sls_Fcst_FS'!$C32&lt;&gt;"",'10_Sls_Fcst_FS'!$C32,"")</f>
        <v/>
      </c>
      <c r="D32" s="159" t="s">
        <v>30</v>
      </c>
      <c r="E32" s="233"/>
      <c r="F32" s="233"/>
      <c r="G32" s="233"/>
      <c r="H32" s="233"/>
      <c r="I32" s="233"/>
      <c r="J32" s="233"/>
      <c r="K32" s="233"/>
      <c r="L32" s="233"/>
      <c r="M32" s="233"/>
      <c r="N32" s="233"/>
      <c r="O32" s="233"/>
      <c r="P32" s="233"/>
      <c r="Q32" s="49">
        <f t="shared" si="0"/>
        <v>0</v>
      </c>
    </row>
    <row r="33" spans="1:107" x14ac:dyDescent="0.3">
      <c r="A33" s="179" t="str">
        <f>IF(wa!DG77=1,"","----")&amp;CHOOSE(wa!DG77,wa!$DA$47,wa!$DA$48,wa!$DA$49,wa!$DA$50,wa!$DA$51)&amp;IF(wa!DG77=1,""," feature")</f>
        <v>&lt;&lt;Select&gt;&gt;</v>
      </c>
      <c r="B33" s="159" t="str">
        <f>+IF(B32&lt;&gt;"",B32,"")</f>
        <v/>
      </c>
      <c r="C33" s="159" t="str">
        <f>+IF(C32&lt;&gt;"",C32,"")</f>
        <v/>
      </c>
      <c r="D33" s="159" t="s">
        <v>318</v>
      </c>
      <c r="E33" s="234"/>
      <c r="F33" s="234"/>
      <c r="G33" s="234"/>
      <c r="H33" s="234"/>
      <c r="I33" s="234"/>
      <c r="J33" s="234"/>
      <c r="K33" s="234"/>
      <c r="L33" s="234"/>
      <c r="M33" s="234"/>
      <c r="N33" s="234"/>
      <c r="O33" s="234"/>
      <c r="P33" s="234"/>
      <c r="Q33" s="49">
        <f t="shared" si="0"/>
        <v>0</v>
      </c>
    </row>
    <row r="34" spans="1:107" x14ac:dyDescent="0.3">
      <c r="A34" s="179" t="str">
        <f>IF(wa!DG78=1,"","")&amp;CHOOSE(wa!DG78,wa!$DA$47,wa!$DA$48,wa!$DA$49,wa!$DA$50,wa!$DA$51)&amp;IF(wa!DG78=1,"","")</f>
        <v>&lt;&lt;Select&gt;&gt;</v>
      </c>
      <c r="B34" s="159" t="str">
        <f>+IF('10_Sls_Fcst_FS'!$B34&lt;&gt;"",'10_Sls_Fcst_FS'!$B34,"")</f>
        <v/>
      </c>
      <c r="C34" s="159" t="str">
        <f>+IF('10_Sls_Fcst_FS'!$C34&lt;&gt;"",'10_Sls_Fcst_FS'!$C34,"")</f>
        <v/>
      </c>
      <c r="D34" s="159" t="s">
        <v>30</v>
      </c>
      <c r="E34" s="233"/>
      <c r="F34" s="233"/>
      <c r="G34" s="233"/>
      <c r="H34" s="233"/>
      <c r="I34" s="233"/>
      <c r="J34" s="233"/>
      <c r="K34" s="233"/>
      <c r="L34" s="233"/>
      <c r="M34" s="233"/>
      <c r="N34" s="233"/>
      <c r="O34" s="233"/>
      <c r="P34" s="233"/>
      <c r="Q34" s="49">
        <f t="shared" si="0"/>
        <v>0</v>
      </c>
    </row>
    <row r="35" spans="1:107" x14ac:dyDescent="0.3">
      <c r="A35" s="179" t="str">
        <f>IF(wa!DG79=1,"","----")&amp;CHOOSE(wa!DG79,wa!$DA$47,wa!$DA$48,wa!$DA$49,wa!$DA$50,wa!$DA$51)&amp;IF(wa!DG79=1,""," feature")</f>
        <v>&lt;&lt;Select&gt;&gt;</v>
      </c>
      <c r="B35" s="159" t="str">
        <f>+IF(B34&lt;&gt;"",B34,"")</f>
        <v/>
      </c>
      <c r="C35" s="159" t="str">
        <f>+IF(C34&lt;&gt;"",C34,"")</f>
        <v/>
      </c>
      <c r="D35" s="159" t="s">
        <v>318</v>
      </c>
      <c r="E35" s="234"/>
      <c r="F35" s="234"/>
      <c r="G35" s="234"/>
      <c r="H35" s="234"/>
      <c r="I35" s="234"/>
      <c r="J35" s="234"/>
      <c r="K35" s="234"/>
      <c r="L35" s="234"/>
      <c r="M35" s="234"/>
      <c r="N35" s="234"/>
      <c r="O35" s="234"/>
      <c r="P35" s="234"/>
      <c r="Q35" s="49">
        <f t="shared" si="0"/>
        <v>0</v>
      </c>
    </row>
    <row r="36" spans="1:107" x14ac:dyDescent="0.3">
      <c r="A36" s="179" t="str">
        <f>IF(wa!DG80=1,"","")&amp;CHOOSE(wa!DG80,wa!$DA$47,wa!$DA$48,wa!$DA$49,wa!$DA$50,wa!$DA$51)&amp;IF(wa!DG80=1,"","")</f>
        <v>&lt;&lt;Select&gt;&gt;</v>
      </c>
      <c r="B36" s="159" t="str">
        <f>+IF('10_Sls_Fcst_FS'!$B36&lt;&gt;"",'10_Sls_Fcst_FS'!$B36,"")</f>
        <v/>
      </c>
      <c r="C36" s="159" t="str">
        <f>+IF('10_Sls_Fcst_FS'!$C36&lt;&gt;"",'10_Sls_Fcst_FS'!$C36,"")</f>
        <v/>
      </c>
      <c r="D36" s="159" t="s">
        <v>30</v>
      </c>
      <c r="E36" s="233"/>
      <c r="F36" s="233"/>
      <c r="G36" s="233"/>
      <c r="H36" s="233"/>
      <c r="I36" s="233"/>
      <c r="J36" s="233"/>
      <c r="K36" s="233"/>
      <c r="L36" s="233"/>
      <c r="M36" s="233"/>
      <c r="N36" s="233"/>
      <c r="O36" s="233"/>
      <c r="P36" s="233"/>
      <c r="Q36" s="49">
        <f t="shared" si="0"/>
        <v>0</v>
      </c>
    </row>
    <row r="37" spans="1:107" x14ac:dyDescent="0.3">
      <c r="A37" s="179" t="str">
        <f>IF(wa!DG81=1,"","----")&amp;CHOOSE(wa!DG81,wa!$DA$47,wa!$DA$48,wa!$DA$49,wa!$DA$50,wa!$DA$51)&amp;IF(wa!DG81=1,""," feature")</f>
        <v>&lt;&lt;Select&gt;&gt;</v>
      </c>
      <c r="B37" s="159" t="str">
        <f>+IF(B36&lt;&gt;"",B36,"")</f>
        <v/>
      </c>
      <c r="C37" s="159" t="str">
        <f>+IF(C36&lt;&gt;"",C36,"")</f>
        <v/>
      </c>
      <c r="D37" s="159" t="s">
        <v>318</v>
      </c>
      <c r="E37" s="234"/>
      <c r="F37" s="234"/>
      <c r="G37" s="234"/>
      <c r="H37" s="234"/>
      <c r="I37" s="234"/>
      <c r="J37" s="234"/>
      <c r="K37" s="234"/>
      <c r="L37" s="234"/>
      <c r="M37" s="234"/>
      <c r="N37" s="234"/>
      <c r="O37" s="234"/>
      <c r="P37" s="234"/>
      <c r="Q37" s="49">
        <f t="shared" si="0"/>
        <v>0</v>
      </c>
    </row>
    <row r="38" spans="1:107" x14ac:dyDescent="0.3">
      <c r="A38" s="179" t="str">
        <f>IF(wa!DG82=1,"","")&amp;CHOOSE(wa!DG82,wa!$DA$47,wa!$DA$48,wa!$DA$49,wa!$DA$50,wa!$DA$51)&amp;IF(wa!DG82=1,"","")</f>
        <v>&lt;&lt;Select&gt;&gt;</v>
      </c>
      <c r="B38" s="159" t="str">
        <f>+IF('10_Sls_Fcst_FS'!$B38&lt;&gt;"",'10_Sls_Fcst_FS'!$B38,"")</f>
        <v/>
      </c>
      <c r="C38" s="159" t="str">
        <f>+IF('10_Sls_Fcst_FS'!$C38&lt;&gt;"",'10_Sls_Fcst_FS'!$C38,"")</f>
        <v/>
      </c>
      <c r="D38" s="159" t="s">
        <v>30</v>
      </c>
      <c r="E38" s="233"/>
      <c r="F38" s="233"/>
      <c r="G38" s="233"/>
      <c r="H38" s="233"/>
      <c r="I38" s="233"/>
      <c r="J38" s="233"/>
      <c r="K38" s="233"/>
      <c r="L38" s="233"/>
      <c r="M38" s="233"/>
      <c r="N38" s="233"/>
      <c r="O38" s="233"/>
      <c r="P38" s="233"/>
      <c r="Q38" s="49">
        <f t="shared" si="0"/>
        <v>0</v>
      </c>
    </row>
    <row r="39" spans="1:107" x14ac:dyDescent="0.3">
      <c r="A39" s="179" t="str">
        <f>IF(wa!DG83=1,"","----")&amp;CHOOSE(wa!DG83,wa!$DA$47,wa!$DA$48,wa!$DA$49,wa!$DA$50,wa!$DA$51)&amp;IF(wa!DG83=1,""," feature")</f>
        <v>&lt;&lt;Select&gt;&gt;</v>
      </c>
      <c r="B39" s="159" t="str">
        <f>+IF(B38&lt;&gt;"",B38,"")</f>
        <v/>
      </c>
      <c r="C39" s="159" t="str">
        <f>+IF(C38&lt;&gt;"",C38,"")</f>
        <v/>
      </c>
      <c r="D39" s="159" t="s">
        <v>318</v>
      </c>
      <c r="E39" s="234"/>
      <c r="F39" s="234"/>
      <c r="G39" s="234"/>
      <c r="H39" s="234"/>
      <c r="I39" s="234"/>
      <c r="J39" s="234"/>
      <c r="K39" s="234"/>
      <c r="L39" s="234"/>
      <c r="M39" s="234"/>
      <c r="N39" s="234"/>
      <c r="O39" s="234"/>
      <c r="P39" s="234"/>
      <c r="Q39" s="49">
        <f t="shared" si="0"/>
        <v>0</v>
      </c>
    </row>
    <row r="40" spans="1:107" x14ac:dyDescent="0.3">
      <c r="A40" s="179" t="str">
        <f>IF(wa!DG84=1,"","")&amp;CHOOSE(wa!DG84,wa!$DA$47,wa!$DA$48,wa!$DA$49,wa!$DA$50,wa!$DA$51)&amp;IF(wa!DG84=1,"","")</f>
        <v>&lt;&lt;Select&gt;&gt;</v>
      </c>
      <c r="B40" s="159" t="str">
        <f>+IF('10_Sls_Fcst_FS'!$B40&lt;&gt;"",'10_Sls_Fcst_FS'!$B40,"")</f>
        <v/>
      </c>
      <c r="C40" s="159" t="str">
        <f>+IF('10_Sls_Fcst_FS'!$C40&lt;&gt;"",'10_Sls_Fcst_FS'!$C40,"")</f>
        <v/>
      </c>
      <c r="D40" s="159" t="s">
        <v>30</v>
      </c>
      <c r="E40" s="233"/>
      <c r="F40" s="233"/>
      <c r="G40" s="233"/>
      <c r="H40" s="233"/>
      <c r="I40" s="233"/>
      <c r="J40" s="233"/>
      <c r="K40" s="233"/>
      <c r="L40" s="233"/>
      <c r="M40" s="233"/>
      <c r="N40" s="233"/>
      <c r="O40" s="233"/>
      <c r="P40" s="233"/>
      <c r="Q40" s="49">
        <f t="shared" si="0"/>
        <v>0</v>
      </c>
    </row>
    <row r="41" spans="1:107" x14ac:dyDescent="0.3">
      <c r="A41" s="179" t="str">
        <f>IF(wa!DG85=1,"","----")&amp;CHOOSE(wa!DG85,wa!$DA$47,wa!$DA$48,wa!$DA$49,wa!$DA$50,wa!$DA$51)&amp;IF(wa!DG85=1,""," feature")</f>
        <v>&lt;&lt;Select&gt;&gt;</v>
      </c>
      <c r="B41" s="159" t="str">
        <f>+IF(B40&lt;&gt;"",B40,"")</f>
        <v/>
      </c>
      <c r="C41" s="159" t="str">
        <f>+IF(C40&lt;&gt;"",C40,"")</f>
        <v/>
      </c>
      <c r="D41" s="159" t="s">
        <v>318</v>
      </c>
      <c r="E41" s="234"/>
      <c r="F41" s="234"/>
      <c r="G41" s="234"/>
      <c r="H41" s="234"/>
      <c r="I41" s="234"/>
      <c r="J41" s="234"/>
      <c r="K41" s="234"/>
      <c r="L41" s="234"/>
      <c r="M41" s="234"/>
      <c r="N41" s="234"/>
      <c r="O41" s="234"/>
      <c r="P41" s="234"/>
      <c r="Q41" s="49">
        <f t="shared" si="0"/>
        <v>0</v>
      </c>
    </row>
    <row r="42" spans="1:107" x14ac:dyDescent="0.3">
      <c r="A42" s="179" t="str">
        <f>IF(wa!DG86=1,"","")&amp;CHOOSE(wa!DG86,wa!$DA$47,wa!$DA$48,wa!$DA$49,wa!$DA$50,wa!$DA$51)&amp;IF(wa!DG86=1,"","")</f>
        <v>&lt;&lt;Select&gt;&gt;</v>
      </c>
      <c r="B42" s="159" t="str">
        <f>+IF('10_Sls_Fcst_FS'!$B42&lt;&gt;"",'10_Sls_Fcst_FS'!$B42,"")</f>
        <v/>
      </c>
      <c r="C42" s="159" t="str">
        <f>+IF('10_Sls_Fcst_FS'!$C42&lt;&gt;"",'10_Sls_Fcst_FS'!$C42,"")</f>
        <v/>
      </c>
      <c r="D42" s="159" t="s">
        <v>30</v>
      </c>
      <c r="E42" s="233"/>
      <c r="F42" s="233"/>
      <c r="G42" s="233"/>
      <c r="H42" s="233"/>
      <c r="I42" s="233"/>
      <c r="J42" s="233"/>
      <c r="K42" s="233"/>
      <c r="L42" s="233"/>
      <c r="M42" s="233"/>
      <c r="N42" s="233"/>
      <c r="O42" s="233"/>
      <c r="P42" s="233"/>
      <c r="Q42" s="49">
        <f t="shared" si="0"/>
        <v>0</v>
      </c>
    </row>
    <row r="43" spans="1:107" x14ac:dyDescent="0.3">
      <c r="A43" s="179" t="str">
        <f>IF(wa!DG87=1,"","----")&amp;CHOOSE(wa!DG87,wa!$DA$47,wa!$DA$48,wa!$DA$49,wa!$DA$50,wa!$DA$51)&amp;IF(wa!DG87=1,""," feature")</f>
        <v>&lt;&lt;Select&gt;&gt;</v>
      </c>
      <c r="B43" s="159" t="str">
        <f>+IF(B42&lt;&gt;"",B42,"")</f>
        <v/>
      </c>
      <c r="C43" s="159" t="str">
        <f>+IF(C42&lt;&gt;"",C42,"")</f>
        <v/>
      </c>
      <c r="D43" s="159" t="s">
        <v>318</v>
      </c>
      <c r="E43" s="234"/>
      <c r="F43" s="234"/>
      <c r="G43" s="234"/>
      <c r="H43" s="234"/>
      <c r="I43" s="234"/>
      <c r="J43" s="234"/>
      <c r="K43" s="234"/>
      <c r="L43" s="234"/>
      <c r="M43" s="234"/>
      <c r="N43" s="234"/>
      <c r="O43" s="234"/>
      <c r="P43" s="234"/>
      <c r="Q43" s="49">
        <f t="shared" si="0"/>
        <v>0</v>
      </c>
    </row>
    <row r="44" spans="1:107" x14ac:dyDescent="0.3">
      <c r="A44" s="179" t="str">
        <f>IF(wa!DG88=1,"","")&amp;CHOOSE(wa!DG88,wa!$DA$47,wa!$DA$48,wa!$DA$49,wa!$DA$50,wa!$DA$51)&amp;IF(wa!DG88=1,"","")</f>
        <v>&lt;&lt;Select&gt;&gt;</v>
      </c>
      <c r="B44" s="159" t="str">
        <f>+IF('10_Sls_Fcst_FS'!$B44&lt;&gt;"",'10_Sls_Fcst_FS'!$B44,"")</f>
        <v/>
      </c>
      <c r="C44" s="159" t="str">
        <f>+IF('10_Sls_Fcst_FS'!$C44&lt;&gt;"",'10_Sls_Fcst_FS'!$C44,"")</f>
        <v/>
      </c>
      <c r="D44" s="159" t="s">
        <v>30</v>
      </c>
      <c r="E44" s="233"/>
      <c r="F44" s="233"/>
      <c r="G44" s="233"/>
      <c r="H44" s="233"/>
      <c r="I44" s="233"/>
      <c r="J44" s="233"/>
      <c r="K44" s="233"/>
      <c r="L44" s="233"/>
      <c r="M44" s="233"/>
      <c r="N44" s="233"/>
      <c r="O44" s="233"/>
      <c r="P44" s="233"/>
      <c r="Q44" s="49">
        <f t="shared" si="0"/>
        <v>0</v>
      </c>
    </row>
    <row r="45" spans="1:107" x14ac:dyDescent="0.3">
      <c r="A45" s="179" t="str">
        <f>IF(wa!DG89=1,"","----")&amp;CHOOSE(wa!DG89,wa!$DA$47,wa!$DA$48,wa!$DA$49,wa!$DA$50,wa!$DA$51)&amp;IF(wa!DG89=1,""," feature")</f>
        <v>&lt;&lt;Select&gt;&gt;</v>
      </c>
      <c r="B45" s="159" t="str">
        <f>+IF(B44&lt;&gt;"",B44,"")</f>
        <v/>
      </c>
      <c r="C45" s="159" t="str">
        <f>+IF(C44&lt;&gt;"",C44,"")</f>
        <v/>
      </c>
      <c r="D45" s="159" t="s">
        <v>318</v>
      </c>
      <c r="E45" s="234"/>
      <c r="F45" s="234"/>
      <c r="G45" s="234"/>
      <c r="H45" s="234"/>
      <c r="I45" s="234"/>
      <c r="J45" s="234"/>
      <c r="K45" s="234"/>
      <c r="L45" s="234"/>
      <c r="M45" s="234"/>
      <c r="N45" s="234"/>
      <c r="O45" s="234"/>
      <c r="P45" s="234"/>
      <c r="Q45" s="49">
        <f t="shared" si="0"/>
        <v>0</v>
      </c>
    </row>
    <row r="46" spans="1:107" x14ac:dyDescent="0.3">
      <c r="A46" s="179" t="str">
        <f>IF(wa!DG90=1,"","")&amp;CHOOSE(wa!DG90,wa!$DA$47,wa!$DA$48,wa!$DA$49,wa!$DA$50,wa!$DA$51)&amp;IF(wa!DG90=1,"","")</f>
        <v>&lt;&lt;Select&gt;&gt;</v>
      </c>
      <c r="B46" s="159" t="str">
        <f>+IF('10_Sls_Fcst_FS'!$B46&lt;&gt;"",'10_Sls_Fcst_FS'!$B46,"")</f>
        <v/>
      </c>
      <c r="C46" s="159" t="str">
        <f>+IF('10_Sls_Fcst_FS'!$C46&lt;&gt;"",'10_Sls_Fcst_FS'!$C46,"")</f>
        <v/>
      </c>
      <c r="D46" s="159" t="s">
        <v>30</v>
      </c>
      <c r="E46" s="233"/>
      <c r="F46" s="233"/>
      <c r="G46" s="233"/>
      <c r="H46" s="233"/>
      <c r="I46" s="233"/>
      <c r="J46" s="233"/>
      <c r="K46" s="233"/>
      <c r="L46" s="233"/>
      <c r="M46" s="233"/>
      <c r="N46" s="233"/>
      <c r="O46" s="233"/>
      <c r="P46" s="233"/>
      <c r="Q46" s="49">
        <f t="shared" si="0"/>
        <v>0</v>
      </c>
    </row>
    <row r="47" spans="1:107" x14ac:dyDescent="0.3">
      <c r="A47" s="179" t="str">
        <f>IF(wa!DG91=1,"","----")&amp;CHOOSE(wa!DG91,wa!$DA$47,wa!$DA$48,wa!$DA$49,wa!$DA$50,wa!$DA$51)&amp;IF(wa!DG91=1,""," feature")</f>
        <v>&lt;&lt;Select&gt;&gt;</v>
      </c>
      <c r="B47" s="159" t="str">
        <f>+IF(B46&lt;&gt;"",B46,"")</f>
        <v/>
      </c>
      <c r="C47" s="159" t="str">
        <f>+IF(C46&lt;&gt;"",C46,"")</f>
        <v/>
      </c>
      <c r="D47" s="159" t="s">
        <v>318</v>
      </c>
      <c r="E47" s="234"/>
      <c r="F47" s="234"/>
      <c r="G47" s="234"/>
      <c r="H47" s="234"/>
      <c r="I47" s="234"/>
      <c r="J47" s="234"/>
      <c r="K47" s="234"/>
      <c r="L47" s="234"/>
      <c r="M47" s="234"/>
      <c r="N47" s="234"/>
      <c r="O47" s="234"/>
      <c r="P47" s="234"/>
      <c r="Q47" s="49">
        <f t="shared" si="0"/>
        <v>0</v>
      </c>
    </row>
    <row r="48" spans="1:107" x14ac:dyDescent="0.3">
      <c r="A48" s="179" t="str">
        <f>IF(wa!DG92=1,"","")&amp;CHOOSE(wa!DG92,wa!$DA$47,wa!$DA$48,wa!$DA$49,wa!$DA$50,wa!$DA$51)&amp;IF(wa!DG92=1,"","")</f>
        <v>&lt;&lt;Select&gt;&gt;</v>
      </c>
      <c r="B48" s="159" t="str">
        <f>+IF('10_Sls_Fcst_FS'!$B48&lt;&gt;"",'10_Sls_Fcst_FS'!$B48,"")</f>
        <v/>
      </c>
      <c r="C48" s="159" t="str">
        <f>+IF('10_Sls_Fcst_FS'!$C48&lt;&gt;"",'10_Sls_Fcst_FS'!$C48,"")</f>
        <v/>
      </c>
      <c r="D48" s="159" t="s">
        <v>30</v>
      </c>
      <c r="E48" s="233"/>
      <c r="F48" s="233"/>
      <c r="G48" s="233"/>
      <c r="H48" s="233"/>
      <c r="I48" s="233"/>
      <c r="J48" s="233"/>
      <c r="K48" s="233"/>
      <c r="L48" s="233"/>
      <c r="M48" s="233"/>
      <c r="N48" s="233"/>
      <c r="O48" s="233"/>
      <c r="P48" s="233"/>
      <c r="Q48" s="49">
        <f t="shared" si="0"/>
        <v>0</v>
      </c>
      <c r="DC48">
        <v>1</v>
      </c>
    </row>
    <row r="49" spans="1:18" x14ac:dyDescent="0.3">
      <c r="A49" s="179" t="str">
        <f>IF(wa!DG93=1,"","----")&amp;CHOOSE(wa!DG93,wa!$DA$47,wa!$DA$48,wa!$DA$49,wa!$DA$50,wa!$DA$51)&amp;IF(wa!DG93=1,""," feature")</f>
        <v>&lt;&lt;Select&gt;&gt;</v>
      </c>
      <c r="B49" s="159" t="str">
        <f>+IF(B48&lt;&gt;"",B48,"")</f>
        <v/>
      </c>
      <c r="C49" s="159" t="str">
        <f>+IF(C48&lt;&gt;"",C48,"")</f>
        <v/>
      </c>
      <c r="D49" s="159" t="s">
        <v>318</v>
      </c>
      <c r="E49" s="234"/>
      <c r="F49" s="234"/>
      <c r="G49" s="234"/>
      <c r="H49" s="234"/>
      <c r="I49" s="234"/>
      <c r="J49" s="234"/>
      <c r="K49" s="234"/>
      <c r="L49" s="234"/>
      <c r="M49" s="234"/>
      <c r="N49" s="234"/>
      <c r="O49" s="234"/>
      <c r="P49" s="234"/>
      <c r="Q49" s="49">
        <f t="shared" si="0"/>
        <v>0</v>
      </c>
    </row>
    <row r="50" spans="1:18" x14ac:dyDescent="0.3">
      <c r="A50" s="179" t="str">
        <f>IF(wa!DG94=1,"","")&amp;CHOOSE(wa!DG94,wa!$DA$47,wa!$DA$48,wa!$DA$49,wa!$DA$50,wa!$DA$51)&amp;IF(wa!DG94=1,"","")</f>
        <v>&lt;&lt;Select&gt;&gt;</v>
      </c>
      <c r="B50" s="159" t="str">
        <f>+IF('10_Sls_Fcst_FS'!$B50&lt;&gt;"",'10_Sls_Fcst_FS'!$B50,"")</f>
        <v/>
      </c>
      <c r="C50" s="159" t="str">
        <f>+IF('10_Sls_Fcst_FS'!$C50&lt;&gt;"",'10_Sls_Fcst_FS'!$C50,"")</f>
        <v/>
      </c>
      <c r="D50" s="159" t="s">
        <v>30</v>
      </c>
      <c r="E50" s="233"/>
      <c r="F50" s="233"/>
      <c r="G50" s="233"/>
      <c r="H50" s="233"/>
      <c r="I50" s="233"/>
      <c r="J50" s="233"/>
      <c r="K50" s="233"/>
      <c r="L50" s="233"/>
      <c r="M50" s="233"/>
      <c r="N50" s="233"/>
      <c r="O50" s="233"/>
      <c r="P50" s="233"/>
      <c r="Q50" s="49">
        <f t="shared" si="0"/>
        <v>0</v>
      </c>
    </row>
    <row r="51" spans="1:18" x14ac:dyDescent="0.3">
      <c r="A51" s="179" t="str">
        <f>IF(wa!DG95=1,"","----")&amp;CHOOSE(wa!DG95,wa!$DA$47,wa!$DA$48,wa!$DA$49,wa!$DA$50,wa!$DA$51)&amp;IF(wa!DG95=1,""," feature")</f>
        <v>&lt;&lt;Select&gt;&gt;</v>
      </c>
      <c r="B51" s="159" t="str">
        <f>+IF(B50&lt;&gt;"",B50,"")</f>
        <v/>
      </c>
      <c r="C51" s="159" t="str">
        <f>+IF(C50&lt;&gt;"",C50,"")</f>
        <v/>
      </c>
      <c r="D51" s="159" t="s">
        <v>318</v>
      </c>
      <c r="E51" s="234"/>
      <c r="F51" s="234"/>
      <c r="G51" s="234"/>
      <c r="H51" s="234"/>
      <c r="I51" s="234"/>
      <c r="J51" s="234"/>
      <c r="K51" s="234"/>
      <c r="L51" s="234"/>
      <c r="M51" s="234"/>
      <c r="N51" s="234"/>
      <c r="O51" s="234"/>
      <c r="P51" s="234"/>
      <c r="Q51" s="49">
        <f t="shared" si="0"/>
        <v>0</v>
      </c>
    </row>
    <row r="52" spans="1:18" x14ac:dyDescent="0.3">
      <c r="A52" s="179" t="str">
        <f>IF(wa!DG96=1,"","")&amp;CHOOSE(wa!DG96,wa!$DA$47,wa!$DA$48,wa!$DA$49,wa!$DA$50,wa!$DA$51)&amp;IF(wa!DG96=1,"","")</f>
        <v>&lt;&lt;Select&gt;&gt;</v>
      </c>
      <c r="B52" s="159" t="str">
        <f>+IF('10_Sls_Fcst_FS'!$B52&lt;&gt;"",'10_Sls_Fcst_FS'!$B52,"")</f>
        <v/>
      </c>
      <c r="C52" s="159" t="str">
        <f>+IF('10_Sls_Fcst_FS'!$C52&lt;&gt;"",'10_Sls_Fcst_FS'!$C52,"")</f>
        <v/>
      </c>
      <c r="D52" s="159" t="s">
        <v>30</v>
      </c>
      <c r="E52" s="233"/>
      <c r="F52" s="233"/>
      <c r="G52" s="233"/>
      <c r="H52" s="233"/>
      <c r="I52" s="233"/>
      <c r="J52" s="233"/>
      <c r="K52" s="233"/>
      <c r="L52" s="233"/>
      <c r="M52" s="233"/>
      <c r="N52" s="233"/>
      <c r="O52" s="233"/>
      <c r="P52" s="233"/>
      <c r="Q52" s="49">
        <f t="shared" si="0"/>
        <v>0</v>
      </c>
    </row>
    <row r="53" spans="1:18" x14ac:dyDescent="0.3">
      <c r="A53" s="179" t="str">
        <f>IF(wa!DG97=1,"","----")&amp;CHOOSE(wa!DG97,wa!$DA$47,wa!$DA$48,wa!$DA$49,wa!$DA$50,wa!$DA$51)&amp;IF(wa!DG97=1,""," feature")</f>
        <v>&lt;&lt;Select&gt;&gt;</v>
      </c>
      <c r="B53" s="159" t="str">
        <f>+IF(B52&lt;&gt;"",B52,"")</f>
        <v/>
      </c>
      <c r="C53" s="159" t="str">
        <f>+IF(C52&lt;&gt;"",C52,"")</f>
        <v/>
      </c>
      <c r="D53" s="159" t="s">
        <v>318</v>
      </c>
      <c r="E53" s="234"/>
      <c r="F53" s="234"/>
      <c r="G53" s="234"/>
      <c r="H53" s="234"/>
      <c r="I53" s="234"/>
      <c r="J53" s="234"/>
      <c r="K53" s="234"/>
      <c r="L53" s="234"/>
      <c r="M53" s="234"/>
      <c r="N53" s="234"/>
      <c r="O53" s="234"/>
      <c r="P53" s="234"/>
      <c r="Q53" s="49">
        <f t="shared" si="0"/>
        <v>0</v>
      </c>
    </row>
    <row r="54" spans="1:18" x14ac:dyDescent="0.3">
      <c r="A54" s="368"/>
      <c r="B54" s="368"/>
      <c r="C54" s="368"/>
      <c r="D54" s="368"/>
      <c r="E54" s="368"/>
      <c r="F54" s="368"/>
      <c r="G54" s="368"/>
      <c r="H54" s="368"/>
      <c r="I54" s="368"/>
      <c r="J54" s="368"/>
      <c r="K54" s="368"/>
      <c r="L54" s="368"/>
      <c r="M54" s="368"/>
      <c r="N54" s="368"/>
      <c r="O54" s="368"/>
      <c r="P54" s="368"/>
      <c r="Q54" s="369"/>
    </row>
    <row r="55" spans="1:18" x14ac:dyDescent="0.3">
      <c r="A55" s="370" t="s">
        <v>440</v>
      </c>
      <c r="B55" s="372" t="s">
        <v>361</v>
      </c>
      <c r="C55" s="372"/>
      <c r="D55" s="160" t="s">
        <v>41</v>
      </c>
      <c r="E55" s="49">
        <f>+E56+E57</f>
        <v>0</v>
      </c>
      <c r="F55" s="49">
        <f t="shared" ref="F55:P55" si="1">+F56+F57</f>
        <v>0</v>
      </c>
      <c r="G55" s="49">
        <f t="shared" si="1"/>
        <v>0</v>
      </c>
      <c r="H55" s="49">
        <f t="shared" si="1"/>
        <v>0</v>
      </c>
      <c r="I55" s="49">
        <f t="shared" si="1"/>
        <v>0</v>
      </c>
      <c r="J55" s="49">
        <f t="shared" si="1"/>
        <v>0</v>
      </c>
      <c r="K55" s="49">
        <f t="shared" si="1"/>
        <v>0</v>
      </c>
      <c r="L55" s="49">
        <f t="shared" si="1"/>
        <v>0</v>
      </c>
      <c r="M55" s="49">
        <f t="shared" si="1"/>
        <v>0</v>
      </c>
      <c r="N55" s="49">
        <f t="shared" si="1"/>
        <v>0</v>
      </c>
      <c r="O55" s="49">
        <f t="shared" si="1"/>
        <v>0</v>
      </c>
      <c r="P55" s="49">
        <f t="shared" si="1"/>
        <v>0</v>
      </c>
      <c r="Q55" s="49">
        <f>+Q56+Q57</f>
        <v>0</v>
      </c>
    </row>
    <row r="56" spans="1:18" x14ac:dyDescent="0.3">
      <c r="A56" s="371"/>
      <c r="B56" s="327" t="s">
        <v>387</v>
      </c>
      <c r="C56" s="327"/>
      <c r="D56" s="159" t="s">
        <v>30</v>
      </c>
      <c r="E56" s="44">
        <f>+SUM(E4,E6,E8,E10,E12,E14,E16,E18,E20,E22,E24,E26,E28,E30,E32,E34,E36,E38,E40,E42,E44,E46,E48,E50,E52)</f>
        <v>0</v>
      </c>
      <c r="F56" s="44">
        <f t="shared" ref="F56:P56" si="2">+SUM(F4,F6,F8,F10,F12,F14,F16,F18,F20,F22,F24,F26,F28,F30,F32,F34,F36,F38,F40,F42,F44,F46,F48,F50,F52)</f>
        <v>0</v>
      </c>
      <c r="G56" s="44">
        <f t="shared" si="2"/>
        <v>0</v>
      </c>
      <c r="H56" s="44">
        <f t="shared" si="2"/>
        <v>0</v>
      </c>
      <c r="I56" s="44">
        <f t="shared" si="2"/>
        <v>0</v>
      </c>
      <c r="J56" s="44">
        <f t="shared" si="2"/>
        <v>0</v>
      </c>
      <c r="K56" s="44">
        <f t="shared" si="2"/>
        <v>0</v>
      </c>
      <c r="L56" s="44">
        <f t="shared" si="2"/>
        <v>0</v>
      </c>
      <c r="M56" s="44">
        <f t="shared" si="2"/>
        <v>0</v>
      </c>
      <c r="N56" s="44">
        <f t="shared" si="2"/>
        <v>0</v>
      </c>
      <c r="O56" s="44">
        <f t="shared" si="2"/>
        <v>0</v>
      </c>
      <c r="P56" s="44">
        <f t="shared" si="2"/>
        <v>0</v>
      </c>
      <c r="Q56" s="49">
        <f>+SUM(Q4,Q6,Q8,Q10,Q12,Q14,Q16,Q18,Q20,Q22,Q24,Q26,Q28,Q30,Q32,Q34,Q36,Q38,Q40,Q42,Q44,Q46,Q48,Q50,Q52)</f>
        <v>0</v>
      </c>
    </row>
    <row r="57" spans="1:18" x14ac:dyDescent="0.3">
      <c r="A57" s="371"/>
      <c r="B57" s="327" t="s">
        <v>388</v>
      </c>
      <c r="C57" s="327"/>
      <c r="D57" s="159" t="s">
        <v>318</v>
      </c>
      <c r="E57" s="44">
        <f>+SUM(E5,E7,E9,E11,E13,E15,E17,E19,E21,E23,E25,E27,E29,E31,E33,E35,E37,E39,E41,E43,E45,E47,E49,E51,E53)</f>
        <v>0</v>
      </c>
      <c r="F57" s="44">
        <f t="shared" ref="F57:P57" si="3">+SUM(F5,F7,F9,F11,F13,F15,F17,F19,F21,F23,F25,F27,F29,F31,F33,F35,F37,F39,F41,F43,F45,F47,F49,F51,F53)</f>
        <v>0</v>
      </c>
      <c r="G57" s="44">
        <f t="shared" si="3"/>
        <v>0</v>
      </c>
      <c r="H57" s="44">
        <f t="shared" si="3"/>
        <v>0</v>
      </c>
      <c r="I57" s="44">
        <f t="shared" si="3"/>
        <v>0</v>
      </c>
      <c r="J57" s="44">
        <f t="shared" si="3"/>
        <v>0</v>
      </c>
      <c r="K57" s="44">
        <f t="shared" si="3"/>
        <v>0</v>
      </c>
      <c r="L57" s="44">
        <f t="shared" si="3"/>
        <v>0</v>
      </c>
      <c r="M57" s="44">
        <f t="shared" si="3"/>
        <v>0</v>
      </c>
      <c r="N57" s="44">
        <f t="shared" si="3"/>
        <v>0</v>
      </c>
      <c r="O57" s="44">
        <f t="shared" si="3"/>
        <v>0</v>
      </c>
      <c r="P57" s="44">
        <f t="shared" si="3"/>
        <v>0</v>
      </c>
      <c r="Q57" s="49">
        <f>+SUM(Q5,Q7,Q9,Q11,Q13,Q15,Q17,Q19,Q21,Q23,Q25,Q27,Q29,Q31,Q33,Q35,Q37,Q39,Q41,Q43,Q45,Q47,Q49,Q51,Q53)</f>
        <v>0</v>
      </c>
    </row>
    <row r="58" spans="1:18" x14ac:dyDescent="0.3">
      <c r="A58" s="368"/>
      <c r="B58" s="368"/>
      <c r="C58" s="368"/>
      <c r="D58" s="368"/>
      <c r="E58" s="368"/>
      <c r="F58" s="368"/>
      <c r="G58" s="368"/>
      <c r="H58" s="368"/>
      <c r="I58" s="368"/>
      <c r="J58" s="368"/>
      <c r="K58" s="368"/>
      <c r="L58" s="368"/>
      <c r="M58" s="368"/>
      <c r="N58" s="368"/>
      <c r="O58" s="368"/>
      <c r="P58" s="368"/>
      <c r="Q58" s="369"/>
      <c r="R58" s="63"/>
    </row>
    <row r="59" spans="1:18" x14ac:dyDescent="0.3">
      <c r="E59" s="153"/>
      <c r="F59" s="63"/>
    </row>
    <row r="60" spans="1:18" x14ac:dyDescent="0.3">
      <c r="F60" s="109"/>
      <c r="G60" s="109"/>
      <c r="H60" s="109"/>
      <c r="I60" s="109"/>
      <c r="J60" s="109"/>
      <c r="K60" s="109"/>
      <c r="L60" s="109"/>
      <c r="M60" s="109"/>
      <c r="N60" s="109"/>
      <c r="O60" s="109"/>
      <c r="P60" s="109"/>
      <c r="Q60" s="109"/>
    </row>
    <row r="61" spans="1:18" ht="25.8" x14ac:dyDescent="0.3">
      <c r="A61" s="349" t="s">
        <v>202</v>
      </c>
      <c r="B61" s="349"/>
      <c r="C61" s="120" t="s">
        <v>199</v>
      </c>
      <c r="E61" s="134"/>
      <c r="F61" s="134"/>
      <c r="G61" s="134"/>
      <c r="H61" s="134"/>
    </row>
    <row r="62" spans="1:18" x14ac:dyDescent="0.3">
      <c r="A62" s="340" t="s">
        <v>197</v>
      </c>
      <c r="B62" s="340"/>
      <c r="C62" s="195" t="s">
        <v>198</v>
      </c>
    </row>
    <row r="63" spans="1:18" x14ac:dyDescent="0.3">
      <c r="A63" s="340" t="s">
        <v>203</v>
      </c>
      <c r="B63" s="340"/>
      <c r="C63" s="195" t="s">
        <v>421</v>
      </c>
    </row>
    <row r="64" spans="1:18" x14ac:dyDescent="0.3">
      <c r="A64" s="340" t="s">
        <v>160</v>
      </c>
      <c r="B64" s="340"/>
      <c r="C64" s="195" t="s">
        <v>422</v>
      </c>
    </row>
    <row r="65" spans="1:3" x14ac:dyDescent="0.3">
      <c r="A65" s="340" t="s">
        <v>153</v>
      </c>
      <c r="B65" s="340"/>
      <c r="C65" s="195" t="s">
        <v>423</v>
      </c>
    </row>
    <row r="66" spans="1:3" x14ac:dyDescent="0.3">
      <c r="A66" s="340" t="s">
        <v>161</v>
      </c>
      <c r="B66" s="340"/>
      <c r="C66" s="195" t="s">
        <v>424</v>
      </c>
    </row>
    <row r="67" spans="1:3" x14ac:dyDescent="0.3">
      <c r="A67" s="340" t="s">
        <v>441</v>
      </c>
      <c r="B67" s="340"/>
      <c r="C67" s="195" t="s">
        <v>425</v>
      </c>
    </row>
    <row r="68" spans="1:3" x14ac:dyDescent="0.3">
      <c r="A68" s="340" t="s">
        <v>200</v>
      </c>
      <c r="B68" s="340"/>
      <c r="C68" s="195" t="s">
        <v>430</v>
      </c>
    </row>
    <row r="69" spans="1:3" x14ac:dyDescent="0.3">
      <c r="A69" s="340" t="s">
        <v>177</v>
      </c>
      <c r="B69" s="340"/>
      <c r="C69" s="195" t="s">
        <v>431</v>
      </c>
    </row>
    <row r="70" spans="1:3" x14ac:dyDescent="0.3">
      <c r="A70" s="340" t="s">
        <v>369</v>
      </c>
      <c r="B70" s="340"/>
      <c r="C70" s="195" t="s">
        <v>445</v>
      </c>
    </row>
    <row r="71" spans="1:3" x14ac:dyDescent="0.3">
      <c r="A71" s="340" t="s">
        <v>443</v>
      </c>
      <c r="B71" s="340"/>
      <c r="C71" s="195" t="s">
        <v>446</v>
      </c>
    </row>
    <row r="72" spans="1:3" x14ac:dyDescent="0.3">
      <c r="A72" s="340" t="s">
        <v>370</v>
      </c>
      <c r="B72" s="340"/>
      <c r="C72" s="195" t="s">
        <v>447</v>
      </c>
    </row>
    <row r="73" spans="1:3" x14ac:dyDescent="0.3">
      <c r="A73" s="340" t="s">
        <v>442</v>
      </c>
      <c r="B73" s="340"/>
      <c r="C73" s="195" t="s">
        <v>448</v>
      </c>
    </row>
    <row r="74" spans="1:3" x14ac:dyDescent="0.3">
      <c r="A74" s="340" t="s">
        <v>201</v>
      </c>
      <c r="B74" s="340"/>
      <c r="C74" s="195" t="s">
        <v>444</v>
      </c>
    </row>
  </sheetData>
  <sheetProtection algorithmName="SHA-512" hashValue="7F7K/6+BdgQrFaJObICN660gLrKyPPA57kA1MtsfpkRaI/G9c8/tJrsvVj99bzxZHqdNBfCeE5BZ48fiAm3LkQ==" saltValue="Y7LNODmaI2A4/tFqr2f/2A==" spinCount="100000" sheet="1" objects="1" scenarios="1"/>
  <mergeCells count="22">
    <mergeCell ref="A73:B73"/>
    <mergeCell ref="A74:B74"/>
    <mergeCell ref="E1:P1"/>
    <mergeCell ref="E2:P2"/>
    <mergeCell ref="A54:Q54"/>
    <mergeCell ref="A58:Q58"/>
    <mergeCell ref="A55:A57"/>
    <mergeCell ref="B55:C55"/>
    <mergeCell ref="B56:C56"/>
    <mergeCell ref="B57:C57"/>
    <mergeCell ref="A72:B72"/>
    <mergeCell ref="A61:B61"/>
    <mergeCell ref="A62:B62"/>
    <mergeCell ref="A63:B63"/>
    <mergeCell ref="A64:B64"/>
    <mergeCell ref="A65:B65"/>
    <mergeCell ref="A71:B71"/>
    <mergeCell ref="A66:B66"/>
    <mergeCell ref="A67:B67"/>
    <mergeCell ref="A68:B68"/>
    <mergeCell ref="A69:B69"/>
    <mergeCell ref="A70:B70"/>
  </mergeCells>
  <hyperlinks>
    <hyperlink ref="D1" location="Start!A1" display="Go to Start " xr:uid="{00000000-0004-0000-0D00-000000000000}"/>
    <hyperlink ref="C62" location="Start!A2" display="Start" xr:uid="{00000000-0004-0000-0D00-000001000000}"/>
    <hyperlink ref="C63" location="'1_Ing'!A2" display="1_Ing" xr:uid="{00000000-0004-0000-0D00-000002000000}"/>
    <hyperlink ref="C64" location="'2_Lab'!A2" display="2_Lab" xr:uid="{00000000-0004-0000-0D00-000003000000}"/>
    <hyperlink ref="C65" location="'3_Pkg_G'!A2" display="3_Pkg_G" xr:uid="{00000000-0004-0000-0D00-000004000000}"/>
    <hyperlink ref="C66" location="'4_Pkg_FS'!A2" display="4_Pkg_FS" xr:uid="{00000000-0004-0000-0D00-000005000000}"/>
    <hyperlink ref="C67" location="'5_Fixed'!A2" display="5_Fixed" xr:uid="{00000000-0004-0000-0D00-000006000000}"/>
    <hyperlink ref="C68" location="'6_Price_G'!A2" display="6_Price_G" xr:uid="{00000000-0004-0000-0D00-000007000000}"/>
    <hyperlink ref="C69" location="'7_Price_FS'!A2" display="7_Price_FS" xr:uid="{00000000-0004-0000-0D00-000008000000}"/>
    <hyperlink ref="C70" location="'8_Sls_Fcst_G'!A4" display="8_Sls_Fcst_G" xr:uid="{00000000-0004-0000-0D00-000009000000}"/>
    <hyperlink ref="C72" location="'10_Sls_Fcst_FS'!A4" display="10_Sls_Fcst_FS" xr:uid="{00000000-0004-0000-0D00-00000A000000}"/>
    <hyperlink ref="C71" location="'9_Sls_Act_G'!A4" display="9_Sls_Act_G" xr:uid="{00000000-0004-0000-0D00-00000B000000}"/>
    <hyperlink ref="C73" location="'11_Sls_Act_FS'!A4" display="11_Sls_Act_FS" xr:uid="{00000000-0004-0000-0D00-00000C000000}"/>
    <hyperlink ref="C74" location="'12_P&amp;L'!A2" display="12_P&amp;L" xr:uid="{00000000-0004-0000-0D00-00000D000000}"/>
  </hyperlinks>
  <pageMargins left="0.7" right="0.7" top="0.75" bottom="0.75" header="0.3" footer="0.3"/>
  <pageSetup orientation="portrait" r:id="rId1"/>
  <ignoredErrors>
    <ignoredError sqref="B6:C6 B8:C8 B10:C10 B12:C12 B14:C14 B16:C16 B18:C18 B20:C20 B22:C22 B24:C24 B26:C26 B28:C28 B30:C30 B32:C32 B34:C34 B36:C36 B38:C38 B40:C40 B42:C42 B44:C44 B46:C46 B48:C48 B50:C50 B52:C5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Q51"/>
  <sheetViews>
    <sheetView workbookViewId="0">
      <pane ySplit="1" topLeftCell="A2" activePane="bottomLeft" state="frozen"/>
      <selection activeCell="D9" sqref="D9"/>
      <selection pane="bottomLeft" activeCell="F9" sqref="F9"/>
    </sheetView>
  </sheetViews>
  <sheetFormatPr defaultRowHeight="14.4" x14ac:dyDescent="0.3"/>
  <cols>
    <col min="1" max="1" width="26.77734375" customWidth="1"/>
    <col min="2" max="3" width="11.5546875" customWidth="1"/>
    <col min="4" max="4" width="12.5546875" customWidth="1"/>
    <col min="5" max="5" width="9.77734375" customWidth="1"/>
  </cols>
  <sheetData>
    <row r="1" spans="1:6" ht="18.600000000000001" thickBot="1" x14ac:dyDescent="0.4">
      <c r="A1" s="101" t="str">
        <f>+"Pro Forma Profit &amp; Loss (P&amp;L) for "&amp;PROPER(Start!B18)</f>
        <v xml:space="preserve">Pro Forma Profit &amp; Loss (P&amp;L) for </v>
      </c>
      <c r="B1" s="101"/>
      <c r="C1" s="101"/>
      <c r="F1" s="236" t="s">
        <v>449</v>
      </c>
    </row>
    <row r="3" spans="1:6" x14ac:dyDescent="0.3">
      <c r="A3" s="36"/>
      <c r="B3" s="191" t="s">
        <v>30</v>
      </c>
      <c r="C3" s="191" t="s">
        <v>318</v>
      </c>
      <c r="D3" s="191" t="s">
        <v>41</v>
      </c>
      <c r="E3" s="36"/>
    </row>
    <row r="4" spans="1:6" x14ac:dyDescent="0.3">
      <c r="A4" s="36" t="s">
        <v>393</v>
      </c>
      <c r="B4" s="85">
        <f>+B5+B6</f>
        <v>0</v>
      </c>
      <c r="C4" s="85">
        <f>+C5+C6</f>
        <v>0</v>
      </c>
      <c r="D4" s="181">
        <f>+D5+D6</f>
        <v>0</v>
      </c>
      <c r="E4" s="192" t="e">
        <f>+D4/$D$4</f>
        <v>#DIV/0!</v>
      </c>
    </row>
    <row r="5" spans="1:6" x14ac:dyDescent="0.3">
      <c r="A5" s="36" t="s">
        <v>389</v>
      </c>
      <c r="B5" s="182">
        <f>+'8_Sls_Fcst_G'!Q62</f>
        <v>0</v>
      </c>
      <c r="C5" s="182">
        <f>+'8_Sls_Fcst_G'!Q63</f>
        <v>0</v>
      </c>
      <c r="D5" s="182">
        <f>+'8_Sls_Fcst_G'!Q61</f>
        <v>0</v>
      </c>
      <c r="E5" s="192" t="e">
        <f>+D5/$D$4</f>
        <v>#DIV/0!</v>
      </c>
    </row>
    <row r="6" spans="1:6" x14ac:dyDescent="0.3">
      <c r="A6" s="36" t="s">
        <v>390</v>
      </c>
      <c r="B6" s="182">
        <f>+'10_Sls_Fcst_FS'!Q62</f>
        <v>0</v>
      </c>
      <c r="C6" s="182">
        <f>+'10_Sls_Fcst_FS'!Q63</f>
        <v>0</v>
      </c>
      <c r="D6" s="182">
        <f>+'10_Sls_Fcst_FS'!Q61</f>
        <v>0</v>
      </c>
      <c r="E6" s="192" t="e">
        <f>+D6/$D$4</f>
        <v>#DIV/0!</v>
      </c>
    </row>
    <row r="8" spans="1:6" x14ac:dyDescent="0.3">
      <c r="A8" s="36"/>
      <c r="B8" s="191" t="s">
        <v>30</v>
      </c>
      <c r="C8" s="191" t="s">
        <v>318</v>
      </c>
      <c r="D8" s="191" t="s">
        <v>41</v>
      </c>
      <c r="E8" s="36"/>
    </row>
    <row r="9" spans="1:6" x14ac:dyDescent="0.3">
      <c r="A9" s="10" t="s">
        <v>179</v>
      </c>
      <c r="B9" s="181">
        <f>+B5</f>
        <v>0</v>
      </c>
      <c r="C9" s="181">
        <f>+C5</f>
        <v>0</v>
      </c>
      <c r="D9" s="85">
        <f>+D5</f>
        <v>0</v>
      </c>
      <c r="E9" s="86">
        <f>+D9/IF(D$9&gt;0,D$9,1)</f>
        <v>0</v>
      </c>
    </row>
    <row r="10" spans="1:6" x14ac:dyDescent="0.3">
      <c r="A10" s="36" t="s">
        <v>93</v>
      </c>
      <c r="B10" s="182">
        <f>+wa!BF99</f>
        <v>0</v>
      </c>
      <c r="C10" s="182">
        <f>+wa!BF100</f>
        <v>0</v>
      </c>
      <c r="D10" s="77">
        <f>+wa!BF98</f>
        <v>0</v>
      </c>
      <c r="E10" s="45">
        <f>+D10/IF(D$9&gt;0,D$9,1)</f>
        <v>0</v>
      </c>
    </row>
    <row r="11" spans="1:6" x14ac:dyDescent="0.3">
      <c r="A11" s="36" t="s">
        <v>94</v>
      </c>
      <c r="B11" s="182">
        <f>+wa!BT99</f>
        <v>0</v>
      </c>
      <c r="C11" s="182">
        <f>+wa!BT100</f>
        <v>0</v>
      </c>
      <c r="D11" s="77">
        <f>+wa!BT98</f>
        <v>0</v>
      </c>
      <c r="E11" s="45">
        <f>+D11/IF(D$9&gt;0,D$9,1)</f>
        <v>0</v>
      </c>
    </row>
    <row r="12" spans="1:6" x14ac:dyDescent="0.3">
      <c r="A12" s="36" t="s">
        <v>132</v>
      </c>
      <c r="B12" s="182">
        <f>+wa!CH99</f>
        <v>0</v>
      </c>
      <c r="C12" s="182">
        <f>+wa!CH100</f>
        <v>0</v>
      </c>
      <c r="D12" s="77">
        <f>+wa!CH98</f>
        <v>0</v>
      </c>
      <c r="E12" s="45">
        <f>+D12/IF(D$9&gt;0,D$9,1)</f>
        <v>0</v>
      </c>
    </row>
    <row r="13" spans="1:6" x14ac:dyDescent="0.3">
      <c r="A13" s="36" t="s">
        <v>95</v>
      </c>
      <c r="B13" s="182">
        <f>+wa!CV99</f>
        <v>0</v>
      </c>
      <c r="C13" s="182">
        <f>+wa!CV100</f>
        <v>0</v>
      </c>
      <c r="D13" s="77">
        <f>+wa!CV98</f>
        <v>0</v>
      </c>
      <c r="E13" s="45">
        <f>+D13/IF(D$9&gt;0,D$9,1)</f>
        <v>0</v>
      </c>
    </row>
    <row r="14" spans="1:6" x14ac:dyDescent="0.3">
      <c r="A14" s="36"/>
      <c r="B14" s="36"/>
      <c r="C14" s="36"/>
      <c r="D14" s="77"/>
      <c r="E14" s="45"/>
    </row>
    <row r="15" spans="1:6" x14ac:dyDescent="0.3">
      <c r="A15" s="36"/>
      <c r="B15" s="166" t="s">
        <v>30</v>
      </c>
      <c r="C15" s="166" t="s">
        <v>318</v>
      </c>
      <c r="D15" s="166" t="s">
        <v>41</v>
      </c>
      <c r="E15" s="193" t="s">
        <v>76</v>
      </c>
    </row>
    <row r="16" spans="1:6" x14ac:dyDescent="0.3">
      <c r="A16" s="10" t="s">
        <v>180</v>
      </c>
      <c r="B16" s="85">
        <f>+'10_Sls_Fcst_FS'!Q62</f>
        <v>0</v>
      </c>
      <c r="C16" s="85">
        <f>+'10_Sls_Fcst_FS'!Q63</f>
        <v>0</v>
      </c>
      <c r="D16" s="85">
        <f>+D6</f>
        <v>0</v>
      </c>
      <c r="E16" s="86">
        <f>+D16/IF($D$16&gt;0,$D$16,1)</f>
        <v>0</v>
      </c>
    </row>
    <row r="17" spans="1:5" x14ac:dyDescent="0.3">
      <c r="A17" s="36" t="s">
        <v>93</v>
      </c>
      <c r="B17" s="182">
        <f>+wa!EY99</f>
        <v>0</v>
      </c>
      <c r="C17" s="182">
        <f>+wa!EY100</f>
        <v>0</v>
      </c>
      <c r="D17" s="77">
        <f>+wa!EY98</f>
        <v>0</v>
      </c>
      <c r="E17" s="45">
        <f>+D17/IF($D$16&gt;0,$D$16,1)</f>
        <v>0</v>
      </c>
    </row>
    <row r="18" spans="1:5" x14ac:dyDescent="0.3">
      <c r="A18" s="36" t="s">
        <v>181</v>
      </c>
      <c r="B18" s="182">
        <f>+wa!FM99</f>
        <v>0</v>
      </c>
      <c r="C18" s="182">
        <f>+wa!FM100</f>
        <v>0</v>
      </c>
      <c r="D18" s="77">
        <f>+wa!FM98</f>
        <v>0</v>
      </c>
      <c r="E18" s="45">
        <f>+D18/IF($D$16&gt;0,$D$16,1)</f>
        <v>0</v>
      </c>
    </row>
    <row r="19" spans="1:5" x14ac:dyDescent="0.3">
      <c r="A19" s="36" t="s">
        <v>391</v>
      </c>
      <c r="B19" s="182">
        <f>+wa!GA99</f>
        <v>0</v>
      </c>
      <c r="C19" s="182">
        <f>+wa!GA100</f>
        <v>0</v>
      </c>
      <c r="D19" s="77">
        <f>+wa!GA98</f>
        <v>0</v>
      </c>
      <c r="E19" s="45">
        <f>+D19/IF($D$16&gt;0,$D$16,1)</f>
        <v>0</v>
      </c>
    </row>
    <row r="20" spans="1:5" x14ac:dyDescent="0.3">
      <c r="A20" s="76" t="s">
        <v>392</v>
      </c>
      <c r="B20" s="183">
        <f>+wa!GO99</f>
        <v>0</v>
      </c>
      <c r="C20" s="183">
        <f>+wa!GO100</f>
        <v>0</v>
      </c>
      <c r="D20" s="77">
        <f>+wa!GO98</f>
        <v>0</v>
      </c>
      <c r="E20" s="45">
        <f>+D20/IF($D$16&gt;0,$D$16,1)</f>
        <v>0</v>
      </c>
    </row>
    <row r="21" spans="1:5" x14ac:dyDescent="0.3">
      <c r="A21" s="36"/>
      <c r="B21" s="36"/>
      <c r="C21" s="36"/>
      <c r="D21" s="77"/>
      <c r="E21" s="45"/>
    </row>
    <row r="22" spans="1:5" x14ac:dyDescent="0.3">
      <c r="A22" s="76" t="s">
        <v>402</v>
      </c>
      <c r="B22" s="183">
        <f>+B9-B23</f>
        <v>0</v>
      </c>
      <c r="C22" s="183">
        <f>+C9-C23</f>
        <v>0</v>
      </c>
      <c r="D22" s="77">
        <f>SUM(B22:C22)</f>
        <v>0</v>
      </c>
      <c r="E22" s="45">
        <f>+D22/IF(D$9&gt;0,D$9,1)</f>
        <v>0</v>
      </c>
    </row>
    <row r="23" spans="1:5" x14ac:dyDescent="0.3">
      <c r="A23" s="76" t="s">
        <v>403</v>
      </c>
      <c r="B23" s="183">
        <f>+wa!AR99</f>
        <v>0</v>
      </c>
      <c r="C23" s="183">
        <f>+wa!AR100</f>
        <v>0</v>
      </c>
      <c r="D23" s="77">
        <f>SUM(B23:C23)</f>
        <v>0</v>
      </c>
      <c r="E23" s="45">
        <f>+D23/IF(D$9&gt;0,D$9,1)</f>
        <v>0</v>
      </c>
    </row>
    <row r="24" spans="1:5" x14ac:dyDescent="0.3">
      <c r="D24" s="78"/>
    </row>
    <row r="25" spans="1:5" x14ac:dyDescent="0.3">
      <c r="A25" s="76" t="s">
        <v>404</v>
      </c>
      <c r="B25" s="183">
        <f>+B16-B26</f>
        <v>0</v>
      </c>
      <c r="C25" s="183">
        <f>+C16-C26</f>
        <v>0</v>
      </c>
      <c r="D25" s="77">
        <f>SUM(B25:C25)</f>
        <v>0</v>
      </c>
      <c r="E25" s="45">
        <f>+D25/IF(D$16&gt;0,D$16,1)</f>
        <v>0</v>
      </c>
    </row>
    <row r="26" spans="1:5" x14ac:dyDescent="0.3">
      <c r="A26" s="76" t="s">
        <v>405</v>
      </c>
      <c r="B26" s="183">
        <f>IF(ISERR(wa!EK99),0,wa!EK99)</f>
        <v>0</v>
      </c>
      <c r="C26" s="183">
        <f>IF(ISERR(wa!EL99),0,wa!EL99)</f>
        <v>0</v>
      </c>
      <c r="D26" s="77">
        <f>SUM(B26:C26)</f>
        <v>0</v>
      </c>
      <c r="E26" s="45">
        <f>+D26/IF(D$16&gt;0,D$16,1)</f>
        <v>0</v>
      </c>
    </row>
    <row r="27" spans="1:5" x14ac:dyDescent="0.3">
      <c r="D27" s="78"/>
    </row>
    <row r="28" spans="1:5" x14ac:dyDescent="0.3">
      <c r="A28" s="76" t="s">
        <v>407</v>
      </c>
      <c r="B28" s="183">
        <f t="shared" ref="B28:D29" si="0">+B22+B25</f>
        <v>0</v>
      </c>
      <c r="C28" s="183">
        <f t="shared" si="0"/>
        <v>0</v>
      </c>
      <c r="D28" s="183">
        <f t="shared" si="0"/>
        <v>0</v>
      </c>
      <c r="E28" s="45" t="e">
        <f>+D28/D4</f>
        <v>#DIV/0!</v>
      </c>
    </row>
    <row r="29" spans="1:5" x14ac:dyDescent="0.3">
      <c r="A29" s="188" t="s">
        <v>408</v>
      </c>
      <c r="B29" s="189">
        <f t="shared" si="0"/>
        <v>0</v>
      </c>
      <c r="C29" s="189">
        <f t="shared" si="0"/>
        <v>0</v>
      </c>
      <c r="D29" s="189">
        <f t="shared" si="0"/>
        <v>0</v>
      </c>
      <c r="E29" s="45" t="e">
        <f>+D29/D4</f>
        <v>#DIV/0!</v>
      </c>
    </row>
    <row r="30" spans="1:5" x14ac:dyDescent="0.3">
      <c r="D30" s="78"/>
    </row>
    <row r="31" spans="1:5" x14ac:dyDescent="0.3">
      <c r="A31" s="76" t="s">
        <v>409</v>
      </c>
      <c r="B31" s="385" t="s">
        <v>406</v>
      </c>
      <c r="C31" s="386"/>
      <c r="D31" s="77">
        <f>+'5_Fixed'!B22*12</f>
        <v>0</v>
      </c>
      <c r="E31" s="45" t="e">
        <f>+D31/$D$4</f>
        <v>#DIV/0!</v>
      </c>
    </row>
    <row r="32" spans="1:5" x14ac:dyDescent="0.3">
      <c r="A32" s="76" t="s">
        <v>410</v>
      </c>
      <c r="B32" s="385" t="s">
        <v>401</v>
      </c>
      <c r="C32" s="386"/>
      <c r="D32" s="85">
        <f>+D29-D31</f>
        <v>0</v>
      </c>
      <c r="E32" s="45" t="e">
        <f>+D32/$D$4</f>
        <v>#DIV/0!</v>
      </c>
    </row>
    <row r="33" spans="1:17" x14ac:dyDescent="0.3">
      <c r="D33" s="78"/>
    </row>
    <row r="34" spans="1:17" x14ac:dyDescent="0.3">
      <c r="A34" s="76" t="s">
        <v>133</v>
      </c>
      <c r="B34" s="385" t="s">
        <v>406</v>
      </c>
      <c r="C34" s="386"/>
      <c r="D34" s="77">
        <f>'5_Fixed'!$E$22*12</f>
        <v>0</v>
      </c>
      <c r="E34" s="45" t="e">
        <f>+D34/$D$4</f>
        <v>#DIV/0!</v>
      </c>
    </row>
    <row r="35" spans="1:17" x14ac:dyDescent="0.3">
      <c r="A35" s="76" t="s">
        <v>134</v>
      </c>
      <c r="B35" s="385" t="s">
        <v>401</v>
      </c>
      <c r="C35" s="386"/>
      <c r="D35" s="85">
        <f>+D32-D34</f>
        <v>0</v>
      </c>
      <c r="E35" s="45" t="e">
        <f>+D35/$D$4</f>
        <v>#DIV/0!</v>
      </c>
    </row>
    <row r="38" spans="1:17" ht="28.8" x14ac:dyDescent="0.3">
      <c r="A38" s="349" t="s">
        <v>202</v>
      </c>
      <c r="B38" s="349"/>
      <c r="C38" s="120" t="s">
        <v>199</v>
      </c>
    </row>
    <row r="39" spans="1:17" x14ac:dyDescent="0.3">
      <c r="A39" s="340" t="s">
        <v>197</v>
      </c>
      <c r="B39" s="340"/>
      <c r="C39" s="195" t="s">
        <v>198</v>
      </c>
      <c r="D39" s="63"/>
      <c r="E39" s="7"/>
      <c r="F39" s="7"/>
      <c r="G39" s="7"/>
      <c r="H39" s="7"/>
      <c r="I39" s="7"/>
      <c r="J39" s="7"/>
      <c r="K39" s="7"/>
      <c r="L39" s="7"/>
      <c r="M39" s="7"/>
      <c r="N39" s="7"/>
      <c r="O39" s="7"/>
      <c r="P39" s="7"/>
      <c r="Q39" s="7"/>
    </row>
    <row r="40" spans="1:17" x14ac:dyDescent="0.3">
      <c r="A40" s="340" t="s">
        <v>203</v>
      </c>
      <c r="B40" s="340"/>
      <c r="C40" s="195" t="s">
        <v>421</v>
      </c>
      <c r="D40" s="63"/>
      <c r="E40" s="7"/>
      <c r="F40" s="7"/>
      <c r="G40" s="7"/>
      <c r="H40" s="7"/>
      <c r="I40" s="7"/>
      <c r="J40" s="7"/>
      <c r="K40" s="7"/>
      <c r="L40" s="7"/>
      <c r="M40" s="7"/>
      <c r="N40" s="7"/>
      <c r="O40" s="7"/>
      <c r="P40" s="7"/>
      <c r="Q40" s="7"/>
    </row>
    <row r="41" spans="1:17" x14ac:dyDescent="0.3">
      <c r="A41" s="340" t="s">
        <v>160</v>
      </c>
      <c r="B41" s="340"/>
      <c r="C41" s="195" t="s">
        <v>422</v>
      </c>
      <c r="D41" s="63"/>
      <c r="E41" s="7"/>
      <c r="F41" s="7"/>
      <c r="G41" s="7"/>
      <c r="H41" s="7"/>
      <c r="I41" s="7"/>
      <c r="J41" s="7"/>
      <c r="K41" s="7"/>
      <c r="L41" s="7"/>
      <c r="M41" s="7"/>
      <c r="N41" s="7"/>
      <c r="O41" s="7"/>
      <c r="P41" s="7"/>
      <c r="Q41" s="7"/>
    </row>
    <row r="42" spans="1:17" x14ac:dyDescent="0.3">
      <c r="A42" s="340" t="s">
        <v>153</v>
      </c>
      <c r="B42" s="340"/>
      <c r="C42" s="195" t="s">
        <v>423</v>
      </c>
      <c r="D42" s="63"/>
      <c r="E42" s="7"/>
      <c r="F42" s="7"/>
      <c r="G42" s="7"/>
      <c r="H42" s="7"/>
      <c r="I42" s="7"/>
      <c r="J42" s="7"/>
      <c r="K42" s="7"/>
      <c r="L42" s="7"/>
      <c r="M42" s="7"/>
      <c r="N42" s="7"/>
      <c r="O42" s="7"/>
      <c r="P42" s="7"/>
      <c r="Q42" s="7"/>
    </row>
    <row r="43" spans="1:17" x14ac:dyDescent="0.3">
      <c r="A43" s="340" t="s">
        <v>161</v>
      </c>
      <c r="B43" s="340"/>
      <c r="C43" s="195" t="s">
        <v>424</v>
      </c>
      <c r="D43" s="63"/>
      <c r="E43" s="7"/>
      <c r="F43" s="7"/>
      <c r="G43" s="7"/>
      <c r="H43" s="7"/>
      <c r="I43" s="7"/>
      <c r="J43" s="7"/>
      <c r="K43" s="7"/>
      <c r="L43" s="7"/>
      <c r="M43" s="7"/>
      <c r="N43" s="7"/>
      <c r="O43" s="7"/>
      <c r="P43" s="7"/>
      <c r="Q43" s="7"/>
    </row>
    <row r="44" spans="1:17" x14ac:dyDescent="0.3">
      <c r="A44" s="340" t="s">
        <v>441</v>
      </c>
      <c r="B44" s="340"/>
      <c r="C44" s="195" t="s">
        <v>425</v>
      </c>
      <c r="D44" s="63"/>
      <c r="E44" s="7"/>
      <c r="F44" s="7"/>
      <c r="G44" s="7"/>
      <c r="H44" s="7"/>
      <c r="I44" s="7"/>
      <c r="J44" s="7"/>
      <c r="K44" s="7"/>
      <c r="L44" s="7"/>
      <c r="M44" s="7"/>
      <c r="N44" s="7"/>
      <c r="O44" s="7"/>
      <c r="P44" s="7"/>
      <c r="Q44" s="7"/>
    </row>
    <row r="45" spans="1:17" x14ac:dyDescent="0.3">
      <c r="A45" s="340" t="s">
        <v>200</v>
      </c>
      <c r="B45" s="340"/>
      <c r="C45" s="195" t="s">
        <v>430</v>
      </c>
      <c r="D45" s="63"/>
      <c r="E45" s="7"/>
      <c r="F45" s="7"/>
      <c r="G45" s="7"/>
      <c r="H45" s="7"/>
      <c r="I45" s="7"/>
      <c r="J45" s="7"/>
      <c r="K45" s="7"/>
      <c r="L45" s="7"/>
      <c r="M45" s="7"/>
      <c r="N45" s="7"/>
      <c r="O45" s="7"/>
      <c r="P45" s="7"/>
      <c r="Q45" s="7"/>
    </row>
    <row r="46" spans="1:17" x14ac:dyDescent="0.3">
      <c r="A46" s="340" t="s">
        <v>177</v>
      </c>
      <c r="B46" s="340"/>
      <c r="C46" s="195" t="s">
        <v>431</v>
      </c>
      <c r="D46" s="63"/>
      <c r="E46" s="7"/>
      <c r="F46" s="7"/>
      <c r="G46" s="7"/>
      <c r="H46" s="7"/>
      <c r="I46" s="7"/>
      <c r="J46" s="7"/>
      <c r="K46" s="7"/>
      <c r="L46" s="7"/>
      <c r="M46" s="7"/>
      <c r="N46" s="7"/>
      <c r="O46" s="7"/>
      <c r="P46" s="7"/>
      <c r="Q46" s="7"/>
    </row>
    <row r="47" spans="1:17" x14ac:dyDescent="0.3">
      <c r="A47" s="340" t="s">
        <v>369</v>
      </c>
      <c r="B47" s="340"/>
      <c r="C47" s="195" t="s">
        <v>445</v>
      </c>
      <c r="D47" s="63"/>
      <c r="E47" s="7"/>
      <c r="F47" s="7"/>
      <c r="G47" s="7"/>
      <c r="H47" s="7"/>
      <c r="I47" s="7"/>
      <c r="J47" s="7"/>
      <c r="K47" s="7"/>
      <c r="L47" s="7"/>
      <c r="M47" s="7"/>
      <c r="N47" s="7"/>
      <c r="O47" s="7"/>
      <c r="P47" s="7"/>
      <c r="Q47" s="7"/>
    </row>
    <row r="48" spans="1:17" x14ac:dyDescent="0.3">
      <c r="A48" s="340" t="s">
        <v>443</v>
      </c>
      <c r="B48" s="340"/>
      <c r="C48" s="195" t="s">
        <v>446</v>
      </c>
      <c r="D48" s="63"/>
      <c r="E48" s="7"/>
      <c r="F48" s="7"/>
      <c r="G48" s="7"/>
      <c r="H48" s="7"/>
      <c r="I48" s="7"/>
      <c r="J48" s="7"/>
      <c r="K48" s="7"/>
      <c r="L48" s="7"/>
      <c r="M48" s="7"/>
      <c r="N48" s="7"/>
      <c r="O48" s="7"/>
      <c r="P48" s="7"/>
      <c r="Q48" s="7"/>
    </row>
    <row r="49" spans="1:17" x14ac:dyDescent="0.3">
      <c r="A49" s="340" t="s">
        <v>370</v>
      </c>
      <c r="B49" s="340"/>
      <c r="C49" s="195" t="s">
        <v>447</v>
      </c>
      <c r="D49" s="63"/>
      <c r="E49" s="7"/>
      <c r="F49" s="7"/>
      <c r="G49" s="7"/>
      <c r="H49" s="7"/>
      <c r="I49" s="7"/>
      <c r="J49" s="7"/>
      <c r="K49" s="7"/>
      <c r="L49" s="7"/>
      <c r="M49" s="7"/>
      <c r="N49" s="7"/>
      <c r="O49" s="7"/>
      <c r="P49" s="7"/>
      <c r="Q49" s="7"/>
    </row>
    <row r="50" spans="1:17" x14ac:dyDescent="0.3">
      <c r="A50" s="340" t="s">
        <v>442</v>
      </c>
      <c r="B50" s="340"/>
      <c r="C50" s="195" t="s">
        <v>448</v>
      </c>
      <c r="D50" s="63"/>
      <c r="E50" s="7"/>
      <c r="F50" s="7"/>
      <c r="G50" s="7"/>
      <c r="H50" s="7"/>
      <c r="I50" s="7"/>
      <c r="J50" s="7"/>
      <c r="K50" s="7"/>
      <c r="L50" s="7"/>
      <c r="M50" s="7"/>
      <c r="N50" s="7"/>
      <c r="O50" s="7"/>
      <c r="P50" s="7"/>
      <c r="Q50" s="7"/>
    </row>
    <row r="51" spans="1:17" x14ac:dyDescent="0.3">
      <c r="A51" s="340" t="s">
        <v>201</v>
      </c>
      <c r="B51" s="340"/>
      <c r="C51" s="195" t="s">
        <v>444</v>
      </c>
      <c r="D51" s="63"/>
      <c r="E51" s="7"/>
      <c r="F51" s="7"/>
      <c r="G51" s="7"/>
      <c r="H51" s="7"/>
      <c r="I51" s="7"/>
      <c r="J51" s="7"/>
      <c r="K51" s="7"/>
      <c r="L51" s="7"/>
      <c r="M51" s="7"/>
      <c r="N51" s="7"/>
      <c r="O51" s="7"/>
      <c r="P51" s="7"/>
      <c r="Q51" s="7"/>
    </row>
  </sheetData>
  <sheetProtection algorithmName="SHA-512" hashValue="isqszlI/sCi2UIS4Ee6MjsaqiMCRCVKdTD7uc0WCkUELh7d+3J4E1DrTLF+4l0IyjZlQB6kIHtXg9SO8OM7GtQ==" saltValue="N5dXa8Fcqt7hCvI4yOISuw==" spinCount="100000" sheet="1" objects="1" scenarios="1"/>
  <mergeCells count="18">
    <mergeCell ref="B31:C31"/>
    <mergeCell ref="B32:C32"/>
    <mergeCell ref="A38:B38"/>
    <mergeCell ref="A39:B39"/>
    <mergeCell ref="A40:B40"/>
    <mergeCell ref="A47:B47"/>
    <mergeCell ref="A48:B48"/>
    <mergeCell ref="A50:B50"/>
    <mergeCell ref="A51:B51"/>
    <mergeCell ref="B34:C34"/>
    <mergeCell ref="B35:C35"/>
    <mergeCell ref="A41:B41"/>
    <mergeCell ref="A42:B42"/>
    <mergeCell ref="A43:B43"/>
    <mergeCell ref="A49:B49"/>
    <mergeCell ref="A44:B44"/>
    <mergeCell ref="A45:B45"/>
    <mergeCell ref="A46:B46"/>
  </mergeCells>
  <hyperlinks>
    <hyperlink ref="F1" location="Start!A1" display="Go to Start " xr:uid="{00000000-0004-0000-0E00-000000000000}"/>
    <hyperlink ref="C39" location="Start!A2" display="Start" xr:uid="{00000000-0004-0000-0E00-000001000000}"/>
    <hyperlink ref="C40" location="'1_Ing'!A2" display="1_Ing" xr:uid="{00000000-0004-0000-0E00-000002000000}"/>
    <hyperlink ref="C41" location="'2_Lab'!A2" display="2_Lab" xr:uid="{00000000-0004-0000-0E00-000003000000}"/>
    <hyperlink ref="C42" location="'3_Pkg_G'!A2" display="3_Pkg_G" xr:uid="{00000000-0004-0000-0E00-000004000000}"/>
    <hyperlink ref="C43" location="'4_Pkg_FS'!A2" display="4_Pkg_FS" xr:uid="{00000000-0004-0000-0E00-000005000000}"/>
    <hyperlink ref="C44" location="'5_Fixed'!A2" display="5_Fixed" xr:uid="{00000000-0004-0000-0E00-000006000000}"/>
    <hyperlink ref="C45" location="'6_Price_G'!A2" display="6_Price_G" xr:uid="{00000000-0004-0000-0E00-000007000000}"/>
    <hyperlink ref="C46" location="'7_Price_FS'!A2" display="7_Price_FS" xr:uid="{00000000-0004-0000-0E00-000008000000}"/>
    <hyperlink ref="C51" location="'12_P&amp;L'!A2" display="12_P&amp;L" xr:uid="{00000000-0004-0000-0E00-000009000000}"/>
    <hyperlink ref="C47" location="'8_Sls_Fcst_G'!A4" display="8_Sls_Fcst_G" xr:uid="{00000000-0004-0000-0E00-00000A000000}"/>
    <hyperlink ref="C49" location="'10_Sls_Fcst_FS'!A4" display="10_Sls_Fcst_FS" xr:uid="{00000000-0004-0000-0E00-00000B000000}"/>
    <hyperlink ref="C48" location="'9_Sls_Act_G'!A4" display="9_Sls_Act_G" xr:uid="{00000000-0004-0000-0E00-00000C000000}"/>
    <hyperlink ref="C50" location="'11_Sls_Act_FS'!A4" display="11_Sls_Act_FS" xr:uid="{00000000-0004-0000-0E00-00000D000000}"/>
  </hyperlinks>
  <pageMargins left="0.25" right="0.25"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68"/>
  <sheetViews>
    <sheetView tabSelected="1" workbookViewId="0">
      <pane ySplit="1" topLeftCell="A2" activePane="bottomLeft" state="frozen"/>
      <selection pane="bottomLeft" activeCell="B18" sqref="B18:C18"/>
    </sheetView>
  </sheetViews>
  <sheetFormatPr defaultRowHeight="14.4" x14ac:dyDescent="0.3"/>
  <cols>
    <col min="1" max="1" width="51.77734375" customWidth="1"/>
    <col min="2" max="2" width="11.77734375" customWidth="1"/>
    <col min="3" max="3" width="12.21875" customWidth="1"/>
    <col min="5" max="5" width="13.44140625" customWidth="1"/>
    <col min="6" max="6" width="10.44140625" customWidth="1"/>
  </cols>
  <sheetData>
    <row r="1" spans="1:6" ht="18.600000000000001" thickBot="1" x14ac:dyDescent="0.4">
      <c r="A1" s="101" t="s">
        <v>450</v>
      </c>
    </row>
    <row r="2" spans="1:6" ht="15" customHeight="1" x14ac:dyDescent="0.35">
      <c r="A2" s="101"/>
      <c r="E2" s="279" t="s">
        <v>480</v>
      </c>
      <c r="F2" s="280"/>
    </row>
    <row r="3" spans="1:6" ht="28.95" customHeight="1" x14ac:dyDescent="0.3">
      <c r="A3" s="158" t="s">
        <v>317</v>
      </c>
      <c r="B3" s="120" t="s">
        <v>199</v>
      </c>
      <c r="E3" s="281"/>
      <c r="F3" s="282"/>
    </row>
    <row r="4" spans="1:6" ht="14.55" customHeight="1" x14ac:dyDescent="0.3">
      <c r="A4" t="s">
        <v>197</v>
      </c>
      <c r="B4" s="195" t="s">
        <v>198</v>
      </c>
      <c r="E4" s="281"/>
      <c r="F4" s="282"/>
    </row>
    <row r="5" spans="1:6" ht="15" thickBot="1" x14ac:dyDescent="0.35">
      <c r="A5" t="s">
        <v>203</v>
      </c>
      <c r="B5" s="195" t="s">
        <v>421</v>
      </c>
      <c r="E5" s="283"/>
      <c r="F5" s="284"/>
    </row>
    <row r="6" spans="1:6" ht="15" thickBot="1" x14ac:dyDescent="0.35">
      <c r="A6" t="s">
        <v>160</v>
      </c>
      <c r="B6" s="195" t="s">
        <v>422</v>
      </c>
    </row>
    <row r="7" spans="1:6" x14ac:dyDescent="0.3">
      <c r="A7" t="s">
        <v>153</v>
      </c>
      <c r="B7" s="195" t="s">
        <v>423</v>
      </c>
      <c r="E7" s="285" t="s">
        <v>481</v>
      </c>
      <c r="F7" s="286"/>
    </row>
    <row r="8" spans="1:6" ht="14.55" customHeight="1" x14ac:dyDescent="0.3">
      <c r="A8" t="s">
        <v>161</v>
      </c>
      <c r="B8" s="195" t="s">
        <v>424</v>
      </c>
      <c r="E8" s="287"/>
      <c r="F8" s="288"/>
    </row>
    <row r="9" spans="1:6" x14ac:dyDescent="0.3">
      <c r="A9" t="s">
        <v>441</v>
      </c>
      <c r="B9" s="195" t="s">
        <v>425</v>
      </c>
      <c r="E9" s="287"/>
      <c r="F9" s="288"/>
    </row>
    <row r="10" spans="1:6" ht="15" thickBot="1" x14ac:dyDescent="0.35">
      <c r="A10" t="s">
        <v>200</v>
      </c>
      <c r="B10" s="195" t="s">
        <v>430</v>
      </c>
      <c r="E10" s="289"/>
      <c r="F10" s="290"/>
    </row>
    <row r="11" spans="1:6" x14ac:dyDescent="0.3">
      <c r="A11" t="s">
        <v>177</v>
      </c>
      <c r="B11" s="195" t="s">
        <v>431</v>
      </c>
    </row>
    <row r="12" spans="1:6" x14ac:dyDescent="0.3">
      <c r="A12" t="s">
        <v>369</v>
      </c>
      <c r="B12" s="195" t="s">
        <v>445</v>
      </c>
      <c r="E12" s="30" t="s">
        <v>512</v>
      </c>
    </row>
    <row r="13" spans="1:6" x14ac:dyDescent="0.3">
      <c r="A13" t="s">
        <v>443</v>
      </c>
      <c r="B13" s="195" t="s">
        <v>446</v>
      </c>
      <c r="E13" t="s">
        <v>513</v>
      </c>
    </row>
    <row r="14" spans="1:6" x14ac:dyDescent="0.3">
      <c r="A14" t="s">
        <v>370</v>
      </c>
      <c r="B14" s="195" t="s">
        <v>447</v>
      </c>
    </row>
    <row r="15" spans="1:6" x14ac:dyDescent="0.3">
      <c r="A15" t="s">
        <v>442</v>
      </c>
      <c r="B15" s="195" t="s">
        <v>448</v>
      </c>
    </row>
    <row r="16" spans="1:6" x14ac:dyDescent="0.3">
      <c r="A16" t="s">
        <v>201</v>
      </c>
      <c r="B16" s="195" t="s">
        <v>444</v>
      </c>
    </row>
    <row r="17" spans="1:5" x14ac:dyDescent="0.3">
      <c r="B17" s="7"/>
    </row>
    <row r="18" spans="1:5" x14ac:dyDescent="0.3">
      <c r="A18" s="36" t="s">
        <v>184</v>
      </c>
      <c r="B18" s="291"/>
      <c r="C18" s="291"/>
    </row>
    <row r="19" spans="1:5" x14ac:dyDescent="0.3">
      <c r="A19" s="36" t="s">
        <v>464</v>
      </c>
    </row>
    <row r="20" spans="1:5" x14ac:dyDescent="0.3">
      <c r="A20" s="36" t="s">
        <v>468</v>
      </c>
      <c r="B20" s="44"/>
    </row>
    <row r="22" spans="1:5" ht="16.95" customHeight="1" x14ac:dyDescent="0.3">
      <c r="A22" s="36" t="s">
        <v>471</v>
      </c>
      <c r="B22" s="36"/>
      <c r="E22" s="135"/>
    </row>
    <row r="23" spans="1:5" ht="15.6" customHeight="1" x14ac:dyDescent="0.3">
      <c r="A23" s="36" t="s">
        <v>159</v>
      </c>
      <c r="B23" s="36"/>
    </row>
    <row r="24" spans="1:5" ht="15.6" customHeight="1" x14ac:dyDescent="0.3">
      <c r="A24" s="36" t="str">
        <f>+IF(wa!B45=2,IF(wa!B51=3,"What is the cost/"&amp;IF(wa!R7=2,"Kg","Lb")&amp;" fob shipping point?","What is the cost/unit fob shipping point?"),"")</f>
        <v/>
      </c>
      <c r="B24" s="206"/>
    </row>
    <row r="25" spans="1:5" x14ac:dyDescent="0.3">
      <c r="A25" s="296" t="str">
        <f>IF(wa!B45=3,CHOOSE(wa!$B$51,"","How many individual units are you making per batch?","What is the weight/volume  of a unit of your product without the container?"),"")</f>
        <v/>
      </c>
      <c r="B25" s="204"/>
      <c r="C25" t="str">
        <f>IF(wa!B51=3,IF(wa!R8="Lb",wa!N4,wa!O4),"")</f>
        <v/>
      </c>
    </row>
    <row r="26" spans="1:5" x14ac:dyDescent="0.3">
      <c r="A26" s="297"/>
    </row>
    <row r="28" spans="1:5" x14ac:dyDescent="0.3">
      <c r="A28" s="10" t="s">
        <v>185</v>
      </c>
      <c r="B28" s="36"/>
      <c r="E28" s="135"/>
    </row>
    <row r="29" spans="1:5" x14ac:dyDescent="0.3">
      <c r="A29" s="36" t="str">
        <f>+IF(wa!$B$46=2,CHOOSE(wa!B51,"","How many individual units will you put into each package?","How many "&amp;C25&amp;" will you put into each package?"),"")</f>
        <v/>
      </c>
      <c r="B29" s="204"/>
    </row>
    <row r="30" spans="1:5" x14ac:dyDescent="0.3">
      <c r="A30" s="36" t="str">
        <f>+IF(wa!$B$46=2,"How many packages will you put into each shipping case?","")</f>
        <v/>
      </c>
      <c r="B30" s="205"/>
    </row>
    <row r="31" spans="1:5" x14ac:dyDescent="0.3">
      <c r="A31" s="36" t="str">
        <f>IF(wa!$B$45=3,IF(wa!$B$46=2,"Number of packages per batch will therefore be…",""),"")</f>
        <v/>
      </c>
      <c r="B31" s="165" t="str">
        <f>IF(wa!$B$45=3,IF(wa!B46=2,ROUNDDOWN(CHOOSE(wa!$B$51,"",(Start!$B$25/Start!$B$29),'1_Ing'!$C$99*IF($C$25="grams",1000,16)/Start!$B$29),0),""),"")</f>
        <v/>
      </c>
    </row>
    <row r="32" spans="1:5" x14ac:dyDescent="0.3">
      <c r="A32" s="36" t="str">
        <f>IF(wa!B45=3,IF(AND(wa!$B$46=2,wa!B51=2),"The weight per package will therefore be…",""),"")</f>
        <v/>
      </c>
      <c r="B32" s="136" t="str">
        <f>IF(wa!B45=3,IF(AND(wa!$B$51=2,wa!$B$46=2),IF(wa!$R$8="Lb",'1_Ing'!$C$104/Start!$B$31*16,'1_Ing'!$C$104/Start!$B$31*1000),""),"")</f>
        <v/>
      </c>
      <c r="C32" t="str">
        <f>IF(wa!B45=3,IF(AND(wa!B51=2,wa!$B$46=2),IF(wa!$R$8="Lb","ounces","grams"),""),"")</f>
        <v/>
      </c>
    </row>
    <row r="33" spans="1:6" x14ac:dyDescent="0.3">
      <c r="B33" s="7"/>
    </row>
    <row r="34" spans="1:6" x14ac:dyDescent="0.3">
      <c r="E34" s="21"/>
      <c r="F34" s="21"/>
    </row>
    <row r="35" spans="1:6" x14ac:dyDescent="0.3">
      <c r="A35" s="10" t="s">
        <v>186</v>
      </c>
      <c r="B35" s="36"/>
      <c r="F35" s="21"/>
    </row>
    <row r="36" spans="1:6" x14ac:dyDescent="0.3">
      <c r="A36" s="36" t="str">
        <f>+"How many "&amp;IF(wa!$B$51=2,"UNITS",IF(wa!$R$8="Lb",wa!N4,wa!O4))&amp;" will you put in each case?"</f>
        <v>How many grams will you put in each case?</v>
      </c>
      <c r="B36" s="206"/>
      <c r="F36" s="147"/>
    </row>
    <row r="37" spans="1:6" x14ac:dyDescent="0.3">
      <c r="A37" s="36" t="str">
        <f>+"What is the suggested restaurant serving size in "&amp;IF(wa!$B$51=2,"UNITS",IF(wa!$R$8="Lb","ounces","grams"))&amp;"?"</f>
        <v>What is the suggested restaurant serving size in grams?</v>
      </c>
      <c r="B37" s="206"/>
      <c r="C37" t="str">
        <f>IF(wa!$B$45=3,IF(AND(wa!$B$47=2,wa!$B$51=3),IF(wa!$R$8="Lb",wa!N4,wa!O4),""),"")</f>
        <v/>
      </c>
      <c r="F37" s="21"/>
    </row>
    <row r="38" spans="1:6" x14ac:dyDescent="0.3">
      <c r="A38" s="36" t="str">
        <f>IF(wa!$B$45=3,IF(wa!$B$46=2,"Number of portions per batch will therefore be…",""),"")</f>
        <v/>
      </c>
      <c r="B38" s="165" t="str">
        <f>IF(wa!$B$45=3,IF(wa!B47=2,ROUNDDOWN(CHOOSE(wa!$B$51,"",(Start!$B$25/$B$37),'1_Ing'!$C$99*IF($C$25="grams",1000,16)/$B$37),0),""),"")</f>
        <v/>
      </c>
      <c r="F38" s="21"/>
    </row>
    <row r="39" spans="1:6" x14ac:dyDescent="0.3">
      <c r="B39" s="144"/>
      <c r="E39" s="21"/>
      <c r="F39" s="21"/>
    </row>
    <row r="40" spans="1:6" ht="15" thickBot="1" x14ac:dyDescent="0.35">
      <c r="E40" s="21"/>
      <c r="F40" s="21"/>
    </row>
    <row r="41" spans="1:6" ht="14.55" customHeight="1" x14ac:dyDescent="0.3">
      <c r="A41" s="292" t="s">
        <v>183</v>
      </c>
      <c r="B41" s="293"/>
      <c r="C41" s="21"/>
      <c r="E41" s="21"/>
      <c r="F41" s="21"/>
    </row>
    <row r="42" spans="1:6" ht="15" thickBot="1" x14ac:dyDescent="0.35">
      <c r="A42" s="294"/>
      <c r="B42" s="295"/>
      <c r="C42" s="21"/>
      <c r="E42" s="21"/>
      <c r="F42" s="21"/>
    </row>
    <row r="43" spans="1:6" x14ac:dyDescent="0.3">
      <c r="A43" s="10" t="s">
        <v>182</v>
      </c>
      <c r="B43" s="13" t="s">
        <v>155</v>
      </c>
    </row>
    <row r="44" spans="1:6" x14ac:dyDescent="0.3">
      <c r="A44" s="232"/>
      <c r="B44" s="228"/>
    </row>
    <row r="45" spans="1:6" x14ac:dyDescent="0.3">
      <c r="A45" s="232"/>
      <c r="B45" s="228"/>
    </row>
    <row r="46" spans="1:6" x14ac:dyDescent="0.3">
      <c r="A46" s="232"/>
      <c r="B46" s="228"/>
    </row>
    <row r="47" spans="1:6" x14ac:dyDescent="0.3">
      <c r="A47" s="232"/>
      <c r="B47" s="228"/>
    </row>
    <row r="48" spans="1:6" x14ac:dyDescent="0.3">
      <c r="A48" s="232"/>
      <c r="B48" s="228"/>
    </row>
    <row r="49" spans="1:2" x14ac:dyDescent="0.3">
      <c r="A49" s="232"/>
      <c r="B49" s="228"/>
    </row>
    <row r="50" spans="1:2" x14ac:dyDescent="0.3">
      <c r="A50" s="232"/>
      <c r="B50" s="228"/>
    </row>
    <row r="51" spans="1:2" x14ac:dyDescent="0.3">
      <c r="A51" s="232"/>
      <c r="B51" s="228"/>
    </row>
    <row r="52" spans="1:2" x14ac:dyDescent="0.3">
      <c r="B52" s="1"/>
    </row>
    <row r="53" spans="1:2" x14ac:dyDescent="0.3">
      <c r="A53" s="30" t="s">
        <v>246</v>
      </c>
      <c r="B53" s="1"/>
    </row>
    <row r="55" spans="1:2" ht="28.8" x14ac:dyDescent="0.3">
      <c r="A55" s="197" t="s">
        <v>202</v>
      </c>
      <c r="B55" s="120" t="s">
        <v>199</v>
      </c>
    </row>
    <row r="56" spans="1:2" x14ac:dyDescent="0.3">
      <c r="A56" t="s">
        <v>197</v>
      </c>
      <c r="B56" s="195" t="s">
        <v>198</v>
      </c>
    </row>
    <row r="57" spans="1:2" x14ac:dyDescent="0.3">
      <c r="A57" t="s">
        <v>203</v>
      </c>
      <c r="B57" s="195" t="s">
        <v>421</v>
      </c>
    </row>
    <row r="58" spans="1:2" x14ac:dyDescent="0.3">
      <c r="A58" t="s">
        <v>160</v>
      </c>
      <c r="B58" s="195" t="s">
        <v>422</v>
      </c>
    </row>
    <row r="59" spans="1:2" x14ac:dyDescent="0.3">
      <c r="A59" t="s">
        <v>153</v>
      </c>
      <c r="B59" s="195" t="s">
        <v>423</v>
      </c>
    </row>
    <row r="60" spans="1:2" x14ac:dyDescent="0.3">
      <c r="A60" t="s">
        <v>161</v>
      </c>
      <c r="B60" s="195" t="s">
        <v>424</v>
      </c>
    </row>
    <row r="61" spans="1:2" x14ac:dyDescent="0.3">
      <c r="A61" t="s">
        <v>441</v>
      </c>
      <c r="B61" s="195" t="s">
        <v>425</v>
      </c>
    </row>
    <row r="62" spans="1:2" x14ac:dyDescent="0.3">
      <c r="A62" t="s">
        <v>200</v>
      </c>
      <c r="B62" s="195" t="s">
        <v>430</v>
      </c>
    </row>
    <row r="63" spans="1:2" x14ac:dyDescent="0.3">
      <c r="A63" t="s">
        <v>177</v>
      </c>
      <c r="B63" s="195" t="s">
        <v>431</v>
      </c>
    </row>
    <row r="64" spans="1:2" x14ac:dyDescent="0.3">
      <c r="A64" t="s">
        <v>369</v>
      </c>
      <c r="B64" s="195" t="s">
        <v>445</v>
      </c>
    </row>
    <row r="65" spans="1:2" x14ac:dyDescent="0.3">
      <c r="A65" t="s">
        <v>443</v>
      </c>
      <c r="B65" s="195" t="s">
        <v>446</v>
      </c>
    </row>
    <row r="66" spans="1:2" x14ac:dyDescent="0.3">
      <c r="A66" t="s">
        <v>370</v>
      </c>
      <c r="B66" s="195" t="s">
        <v>447</v>
      </c>
    </row>
    <row r="67" spans="1:2" x14ac:dyDescent="0.3">
      <c r="A67" t="s">
        <v>442</v>
      </c>
      <c r="B67" s="195" t="s">
        <v>448</v>
      </c>
    </row>
    <row r="68" spans="1:2" x14ac:dyDescent="0.3">
      <c r="A68" t="s">
        <v>201</v>
      </c>
      <c r="B68" s="195" t="s">
        <v>444</v>
      </c>
    </row>
  </sheetData>
  <sheetProtection algorithmName="SHA-512" hashValue="vfE6ZKt/dDvTTYewbnUDu0vVblnUQ9AJckmY8zr4dvnR74Y4ldpSwItCd8uKjrRgBBk9/uffvl2cmLfAEUpnCg==" saltValue="2hcUjNVxvCNMw0iYglls7Q==" spinCount="100000" sheet="1" objects="1" scenarios="1"/>
  <mergeCells count="5">
    <mergeCell ref="E2:F5"/>
    <mergeCell ref="E7:F10"/>
    <mergeCell ref="B18:C18"/>
    <mergeCell ref="A41:B42"/>
    <mergeCell ref="A25:A26"/>
  </mergeCells>
  <hyperlinks>
    <hyperlink ref="B4" location="Start!A2" display="Start" xr:uid="{00000000-0004-0000-0100-000000000000}"/>
    <hyperlink ref="B5" location="'1_Ing'!A2" display="1_Ing" xr:uid="{00000000-0004-0000-0100-000001000000}"/>
    <hyperlink ref="B6" location="'2_Lab'!A2" display="2_Lab" xr:uid="{00000000-0004-0000-0100-000002000000}"/>
    <hyperlink ref="B7" location="'3_Pkg_G'!A2" display="3_Pkg_G" xr:uid="{00000000-0004-0000-0100-000003000000}"/>
    <hyperlink ref="B8" location="'4_Pkg_FS'!A2" display="4_Pkg_FS" xr:uid="{00000000-0004-0000-0100-000004000000}"/>
    <hyperlink ref="B9" location="'5_Fixed'!A2" display="5_Fixed" xr:uid="{00000000-0004-0000-0100-000005000000}"/>
    <hyperlink ref="B10" location="'6_Price_G'!A2" display="6_Price_G" xr:uid="{00000000-0004-0000-0100-000006000000}"/>
    <hyperlink ref="B11" location="'7_Price_FS'!A2" display="7_Price_FS" xr:uid="{00000000-0004-0000-0100-000007000000}"/>
    <hyperlink ref="B12" location="'8_Sls_Fcst_G'!A4" display="8_Sls_Fcst_G" xr:uid="{00000000-0004-0000-0100-000008000000}"/>
    <hyperlink ref="B14" location="'10_Sls_Fcst_FS'!A4" display="10_Sls_Fcst_FS" xr:uid="{00000000-0004-0000-0100-000009000000}"/>
    <hyperlink ref="B13" location="'9_Sls_Act_G'!A4" display="9_Sls_Act_G" xr:uid="{00000000-0004-0000-0100-00000A000000}"/>
    <hyperlink ref="B15" location="'11_Sls_Act_FS'!A4" display="11_Sls_Act_FS" xr:uid="{00000000-0004-0000-0100-00000B000000}"/>
    <hyperlink ref="B56" location="Start!A2" display="Start" xr:uid="{00000000-0004-0000-0100-00000C000000}"/>
    <hyperlink ref="B57" location="'1_Ing'!A2" display="1_Ing" xr:uid="{00000000-0004-0000-0100-00000D000000}"/>
    <hyperlink ref="B58" location="'2_Lab'!A2" display="2_Lab" xr:uid="{00000000-0004-0000-0100-00000E000000}"/>
    <hyperlink ref="B59" location="'3_Pkg_G'!A2" display="3_Pkg_G" xr:uid="{00000000-0004-0000-0100-00000F000000}"/>
    <hyperlink ref="B60" location="'4_Pkg_FS'!A2" display="4_Pkg_FS" xr:uid="{00000000-0004-0000-0100-000010000000}"/>
    <hyperlink ref="B61" location="'5_Fixed'!A2" display="5_Fixed" xr:uid="{00000000-0004-0000-0100-000011000000}"/>
    <hyperlink ref="B62" location="'6_Price_G'!A2" display="6_Price_G" xr:uid="{00000000-0004-0000-0100-000012000000}"/>
    <hyperlink ref="B63" location="'7_Price_FS'!A2" display="7_Price_FS" xr:uid="{00000000-0004-0000-0100-000013000000}"/>
    <hyperlink ref="B64" location="'8_Sls_Fcst_G'!A4" display="8_Sls_Fcst_G" xr:uid="{00000000-0004-0000-0100-000014000000}"/>
    <hyperlink ref="B66" location="'10_Sls_Fcst_FS'!A4" display="10_Sls_Fcst_FS" xr:uid="{00000000-0004-0000-0100-000015000000}"/>
    <hyperlink ref="B65" location="'9_Sls_Act_G'!A4" display="9_Sls_Act_G" xr:uid="{00000000-0004-0000-0100-000016000000}"/>
    <hyperlink ref="B67" location="'11_Sls_Act_FS'!A4" display="11_Sls_Act_FS" xr:uid="{00000000-0004-0000-0100-000017000000}"/>
    <hyperlink ref="B68" location="'12_P&amp;L'!A2" display="12_P&amp;L" xr:uid="{00000000-0004-0000-0100-000018000000}"/>
    <hyperlink ref="B16" location="'12_P&amp;L'!A2" display="12_P&amp;L" xr:uid="{00000000-0004-0000-0100-000019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Drop Down 2">
              <controlPr defaultSize="0" autoLine="0" autoPict="0">
                <anchor moveWithCells="1">
                  <from>
                    <xdr:col>1</xdr:col>
                    <xdr:colOff>15240</xdr:colOff>
                    <xdr:row>27</xdr:row>
                    <xdr:rowOff>0</xdr:rowOff>
                  </from>
                  <to>
                    <xdr:col>1</xdr:col>
                    <xdr:colOff>784860</xdr:colOff>
                    <xdr:row>27</xdr:row>
                    <xdr:rowOff>175260</xdr:rowOff>
                  </to>
                </anchor>
              </controlPr>
            </control>
          </mc:Choice>
        </mc:AlternateContent>
        <mc:AlternateContent xmlns:mc="http://schemas.openxmlformats.org/markup-compatibility/2006">
          <mc:Choice Requires="x14">
            <control shapeId="8195" r:id="rId5" name="Drop Down 3">
              <controlPr defaultSize="0" autoLine="0" autoPict="0">
                <anchor moveWithCells="1">
                  <from>
                    <xdr:col>1</xdr:col>
                    <xdr:colOff>15240</xdr:colOff>
                    <xdr:row>34</xdr:row>
                    <xdr:rowOff>0</xdr:rowOff>
                  </from>
                  <to>
                    <xdr:col>1</xdr:col>
                    <xdr:colOff>784860</xdr:colOff>
                    <xdr:row>35</xdr:row>
                    <xdr:rowOff>22860</xdr:rowOff>
                  </to>
                </anchor>
              </controlPr>
            </control>
          </mc:Choice>
        </mc:AlternateContent>
        <mc:AlternateContent xmlns:mc="http://schemas.openxmlformats.org/markup-compatibility/2006">
          <mc:Choice Requires="x14">
            <control shapeId="8200" r:id="rId6" name="Drop Down 8">
              <controlPr defaultSize="0" autoLine="0" autoPict="0">
                <anchor moveWithCells="1">
                  <from>
                    <xdr:col>1</xdr:col>
                    <xdr:colOff>22860</xdr:colOff>
                    <xdr:row>19</xdr:row>
                    <xdr:rowOff>15240</xdr:rowOff>
                  </from>
                  <to>
                    <xdr:col>1</xdr:col>
                    <xdr:colOff>784860</xdr:colOff>
                    <xdr:row>19</xdr:row>
                    <xdr:rowOff>175260</xdr:rowOff>
                  </to>
                </anchor>
              </controlPr>
            </control>
          </mc:Choice>
        </mc:AlternateContent>
        <mc:AlternateContent xmlns:mc="http://schemas.openxmlformats.org/markup-compatibility/2006">
          <mc:Choice Requires="x14">
            <control shapeId="8206" r:id="rId7" name="Drop Down 14">
              <controlPr defaultSize="0" autoLine="0" autoPict="0">
                <anchor moveWithCells="1">
                  <from>
                    <xdr:col>1</xdr:col>
                    <xdr:colOff>0</xdr:colOff>
                    <xdr:row>22</xdr:row>
                    <xdr:rowOff>0</xdr:rowOff>
                  </from>
                  <to>
                    <xdr:col>2</xdr:col>
                    <xdr:colOff>0</xdr:colOff>
                    <xdr:row>23</xdr:row>
                    <xdr:rowOff>15240</xdr:rowOff>
                  </to>
                </anchor>
              </controlPr>
            </control>
          </mc:Choice>
        </mc:AlternateContent>
        <mc:AlternateContent xmlns:mc="http://schemas.openxmlformats.org/markup-compatibility/2006">
          <mc:Choice Requires="x14">
            <control shapeId="8207" r:id="rId8" name="Drop Down 15">
              <controlPr defaultSize="0" autoLine="0" autoPict="0">
                <anchor moveWithCells="1">
                  <from>
                    <xdr:col>1</xdr:col>
                    <xdr:colOff>0</xdr:colOff>
                    <xdr:row>21</xdr:row>
                    <xdr:rowOff>22860</xdr:rowOff>
                  </from>
                  <to>
                    <xdr:col>2</xdr:col>
                    <xdr:colOff>182880</xdr:colOff>
                    <xdr:row>22</xdr:row>
                    <xdr:rowOff>0</xdr:rowOff>
                  </to>
                </anchor>
              </controlPr>
            </control>
          </mc:Choice>
        </mc:AlternateContent>
        <mc:AlternateContent xmlns:mc="http://schemas.openxmlformats.org/markup-compatibility/2006">
          <mc:Choice Requires="x14">
            <control shapeId="8208" r:id="rId9" name="Drop Down 16">
              <controlPr defaultSize="0" autoLine="0" autoPict="0">
                <anchor moveWithCells="1">
                  <from>
                    <xdr:col>1</xdr:col>
                    <xdr:colOff>22860</xdr:colOff>
                    <xdr:row>18</xdr:row>
                    <xdr:rowOff>15240</xdr:rowOff>
                  </from>
                  <to>
                    <xdr:col>1</xdr:col>
                    <xdr:colOff>784860</xdr:colOff>
                    <xdr:row>18</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0D6DDB83-C067-40C0-941B-6DE9F263870E}">
            <xm:f>wa!#REF!=3</xm:f>
            <x14:dxf>
              <fill>
                <patternFill>
                  <bgColor rgb="FFFFFF00"/>
                </patternFill>
              </fill>
            </x14:dxf>
          </x14:cfRule>
          <xm:sqref>A44:B48</xm:sqref>
        </x14:conditionalFormatting>
        <x14:conditionalFormatting xmlns:xm="http://schemas.microsoft.com/office/excel/2006/main">
          <x14:cfRule type="expression" priority="5" id="{8B181A01-88B2-49F5-A344-03AE5B8B209F}">
            <xm:f>wa!$B$45=3</xm:f>
            <x14:dxf>
              <fill>
                <patternFill>
                  <bgColor rgb="FFFFFF00"/>
                </patternFill>
              </fill>
            </x14:dxf>
          </x14:cfRule>
          <xm:sqref>A49:B51</xm:sqref>
        </x14:conditionalFormatting>
        <x14:conditionalFormatting xmlns:xm="http://schemas.microsoft.com/office/excel/2006/main">
          <x14:cfRule type="expression" priority="6" id="{570F5BCC-21F0-420F-B248-55A39DBC71E9}">
            <xm:f>wa!$B$45=2</xm:f>
            <x14:dxf>
              <fill>
                <patternFill>
                  <bgColor rgb="FFFFFF00"/>
                </patternFill>
              </fill>
            </x14:dxf>
          </x14:cfRule>
          <xm:sqref>B24</xm:sqref>
        </x14:conditionalFormatting>
        <x14:conditionalFormatting xmlns:xm="http://schemas.microsoft.com/office/excel/2006/main">
          <x14:cfRule type="expression" priority="14" id="{25D572EA-09D3-4E1B-9D8A-771FCA3DB782}">
            <xm:f>AND(wa!$B$45=3)</xm:f>
            <x14:dxf>
              <fill>
                <patternFill>
                  <bgColor rgb="FFFFFF00"/>
                </patternFill>
              </fill>
            </x14:dxf>
          </x14:cfRule>
          <xm:sqref>B25</xm:sqref>
        </x14:conditionalFormatting>
        <x14:conditionalFormatting xmlns:xm="http://schemas.microsoft.com/office/excel/2006/main">
          <x14:cfRule type="expression" priority="2" id="{BFA4C3FE-809C-4A14-A07F-80019DF2ADA3}">
            <xm:f>wa!$B$46=2</xm:f>
            <x14:dxf>
              <fill>
                <patternFill>
                  <bgColor rgb="FFFFFF00"/>
                </patternFill>
              </fill>
            </x14:dxf>
          </x14:cfRule>
          <xm:sqref>B29:B30</xm:sqref>
        </x14:conditionalFormatting>
        <x14:conditionalFormatting xmlns:xm="http://schemas.microsoft.com/office/excel/2006/main">
          <x14:cfRule type="expression" priority="3" id="{25A237E8-6BBB-4BE0-BE6F-A1485B3C706B}">
            <xm:f>wa!$B$47=2</xm:f>
            <x14:dxf>
              <fill>
                <patternFill>
                  <bgColor rgb="FFFFFF00"/>
                </patternFill>
              </fill>
            </x14:dxf>
          </x14:cfRule>
          <xm:sqref>B36:B37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P138"/>
  <sheetViews>
    <sheetView workbookViewId="0">
      <pane ySplit="1" topLeftCell="A2" activePane="bottomLeft" state="frozen"/>
      <selection activeCell="D9" sqref="D9"/>
      <selection pane="bottomLeft" activeCell="A6" sqref="A6"/>
    </sheetView>
  </sheetViews>
  <sheetFormatPr defaultColWidth="8.77734375" defaultRowHeight="14.4" x14ac:dyDescent="0.3"/>
  <cols>
    <col min="1" max="1" width="33" customWidth="1"/>
    <col min="2" max="2" width="11.21875" style="1" bestFit="1" customWidth="1"/>
    <col min="3" max="3" width="11.21875" style="1" customWidth="1"/>
    <col min="4" max="4" width="10.21875" style="6" customWidth="1"/>
    <col min="5" max="5" width="9" style="7" customWidth="1"/>
    <col min="6" max="6" width="8" style="7" customWidth="1"/>
    <col min="7" max="7" width="9.77734375" style="7" customWidth="1"/>
    <col min="8" max="8" width="8.21875" style="7" customWidth="1"/>
    <col min="9" max="9" width="8.5546875" customWidth="1"/>
    <col min="10" max="10" width="6.44140625" style="7" customWidth="1"/>
    <col min="12" max="14" width="10.44140625" customWidth="1"/>
  </cols>
  <sheetData>
    <row r="1" spans="1:12" ht="24" thickBot="1" x14ac:dyDescent="0.5">
      <c r="A1" s="105" t="str">
        <f>+"Ingredient Cost for "&amp;PROPER(Start!B18)</f>
        <v xml:space="preserve">Ingredient Cost for </v>
      </c>
      <c r="H1" s="236" t="s">
        <v>449</v>
      </c>
    </row>
    <row r="3" spans="1:12" x14ac:dyDescent="0.3">
      <c r="A3" s="309" t="s">
        <v>2</v>
      </c>
      <c r="B3" s="309"/>
      <c r="C3" s="309"/>
      <c r="D3" s="309"/>
      <c r="E3" s="309"/>
      <c r="F3" s="309"/>
      <c r="G3" s="309"/>
      <c r="H3" s="309"/>
    </row>
    <row r="4" spans="1:12" x14ac:dyDescent="0.3">
      <c r="A4" s="312" t="s">
        <v>152</v>
      </c>
      <c r="B4" s="312"/>
      <c r="C4" s="312"/>
      <c r="D4" s="312"/>
      <c r="E4" s="312"/>
      <c r="F4" s="312"/>
      <c r="G4" s="312"/>
      <c r="H4" s="312"/>
    </row>
    <row r="5" spans="1:12" x14ac:dyDescent="0.3">
      <c r="A5" s="10" t="s">
        <v>1</v>
      </c>
      <c r="B5" s="13" t="s">
        <v>3</v>
      </c>
      <c r="C5" s="14" t="s">
        <v>4</v>
      </c>
      <c r="D5" s="11" t="s">
        <v>187</v>
      </c>
      <c r="E5"/>
      <c r="F5"/>
      <c r="G5"/>
      <c r="H5"/>
    </row>
    <row r="6" spans="1:12" ht="14.55" customHeight="1" x14ac:dyDescent="0.3">
      <c r="A6" s="232"/>
      <c r="B6" s="228"/>
      <c r="C6" s="253"/>
      <c r="D6" s="211"/>
      <c r="E6"/>
      <c r="F6"/>
      <c r="G6" s="320" t="s">
        <v>501</v>
      </c>
      <c r="H6" s="320"/>
      <c r="I6" s="320"/>
      <c r="J6" s="320"/>
      <c r="K6" s="320"/>
      <c r="L6" s="320"/>
    </row>
    <row r="7" spans="1:12" x14ac:dyDescent="0.3">
      <c r="A7" s="232"/>
      <c r="B7" s="228"/>
      <c r="C7" s="253"/>
      <c r="D7" s="211"/>
      <c r="E7"/>
      <c r="F7"/>
      <c r="G7" s="320"/>
      <c r="H7" s="320"/>
      <c r="I7" s="320"/>
      <c r="J7" s="320"/>
      <c r="K7" s="320"/>
      <c r="L7" s="320"/>
    </row>
    <row r="8" spans="1:12" ht="14.55" customHeight="1" x14ac:dyDescent="0.3">
      <c r="A8" s="232"/>
      <c r="B8" s="228"/>
      <c r="C8" s="253"/>
      <c r="D8" s="211"/>
      <c r="E8"/>
      <c r="F8"/>
    </row>
    <row r="9" spans="1:12" x14ac:dyDescent="0.3">
      <c r="A9" s="232"/>
      <c r="B9" s="228"/>
      <c r="C9" s="253"/>
      <c r="D9" s="210"/>
      <c r="E9"/>
      <c r="F9"/>
      <c r="G9" s="320" t="s">
        <v>502</v>
      </c>
      <c r="H9" s="320"/>
      <c r="I9" s="320"/>
      <c r="J9" s="320"/>
      <c r="K9" s="320"/>
      <c r="L9" s="320"/>
    </row>
    <row r="10" spans="1:12" ht="14.55" customHeight="1" x14ac:dyDescent="0.3">
      <c r="A10" s="232"/>
      <c r="B10" s="228"/>
      <c r="C10" s="253"/>
      <c r="D10" s="211"/>
      <c r="E10"/>
      <c r="F10"/>
      <c r="G10" s="320"/>
      <c r="H10" s="320"/>
      <c r="I10" s="320"/>
      <c r="J10" s="320"/>
      <c r="K10" s="320"/>
      <c r="L10" s="320"/>
    </row>
    <row r="11" spans="1:12" x14ac:dyDescent="0.3">
      <c r="A11" s="232"/>
      <c r="B11" s="228"/>
      <c r="C11" s="253"/>
      <c r="D11" s="211"/>
      <c r="E11"/>
      <c r="F11"/>
      <c r="G11" s="320"/>
      <c r="H11" s="320"/>
      <c r="I11" s="320"/>
      <c r="J11" s="320"/>
      <c r="K11" s="320"/>
      <c r="L11" s="320"/>
    </row>
    <row r="12" spans="1:12" x14ac:dyDescent="0.3">
      <c r="A12" s="232"/>
      <c r="B12" s="228"/>
      <c r="C12" s="253"/>
      <c r="D12" s="211"/>
      <c r="E12"/>
      <c r="F12"/>
      <c r="G12"/>
      <c r="H12"/>
    </row>
    <row r="13" spans="1:12" ht="14.55" customHeight="1" x14ac:dyDescent="0.3">
      <c r="A13" s="232"/>
      <c r="B13" s="228"/>
      <c r="C13" s="253"/>
      <c r="D13" s="211"/>
      <c r="E13"/>
      <c r="F13"/>
      <c r="G13" s="320" t="s">
        <v>503</v>
      </c>
      <c r="H13" s="320"/>
      <c r="I13" s="320"/>
      <c r="J13" s="320"/>
      <c r="K13" s="320"/>
      <c r="L13" s="320"/>
    </row>
    <row r="14" spans="1:12" x14ac:dyDescent="0.3">
      <c r="A14" s="232"/>
      <c r="B14" s="228"/>
      <c r="C14" s="253"/>
      <c r="D14" s="211"/>
      <c r="E14"/>
      <c r="F14"/>
      <c r="G14" s="320"/>
      <c r="H14" s="320"/>
      <c r="I14" s="320"/>
      <c r="J14" s="320"/>
      <c r="K14" s="320"/>
      <c r="L14" s="320"/>
    </row>
    <row r="15" spans="1:12" x14ac:dyDescent="0.3">
      <c r="A15" s="232"/>
      <c r="B15" s="228"/>
      <c r="C15" s="253"/>
      <c r="D15" s="211"/>
      <c r="E15"/>
      <c r="F15"/>
      <c r="G15" s="320"/>
      <c r="H15" s="320"/>
      <c r="I15" s="320"/>
      <c r="J15" s="320"/>
      <c r="K15" s="320"/>
      <c r="L15" s="320"/>
    </row>
    <row r="16" spans="1:12" x14ac:dyDescent="0.3">
      <c r="A16" s="232"/>
      <c r="B16" s="228"/>
      <c r="C16" s="253"/>
      <c r="D16" s="210"/>
      <c r="E16"/>
      <c r="F16"/>
      <c r="G16"/>
      <c r="H16"/>
    </row>
    <row r="17" spans="1:8" x14ac:dyDescent="0.3">
      <c r="A17" s="232"/>
      <c r="B17" s="249"/>
      <c r="C17" s="250"/>
      <c r="D17" s="210"/>
      <c r="E17"/>
      <c r="F17"/>
    </row>
    <row r="18" spans="1:8" x14ac:dyDescent="0.3">
      <c r="A18" s="232"/>
      <c r="B18" s="249"/>
      <c r="C18" s="250"/>
      <c r="D18" s="210"/>
      <c r="E18"/>
      <c r="F18"/>
    </row>
    <row r="19" spans="1:8" x14ac:dyDescent="0.3">
      <c r="A19" s="232"/>
      <c r="B19" s="249"/>
      <c r="C19" s="250"/>
      <c r="D19" s="210"/>
      <c r="E19"/>
      <c r="F19"/>
      <c r="G19"/>
      <c r="H19"/>
    </row>
    <row r="20" spans="1:8" x14ac:dyDescent="0.3">
      <c r="A20" s="232"/>
      <c r="B20" s="228"/>
      <c r="C20" s="253"/>
      <c r="D20" s="210"/>
      <c r="E20"/>
      <c r="F20"/>
      <c r="G20"/>
      <c r="H20"/>
    </row>
    <row r="21" spans="1:8" x14ac:dyDescent="0.3">
      <c r="A21" s="232"/>
      <c r="B21" s="249"/>
      <c r="C21" s="250"/>
      <c r="D21" s="210"/>
      <c r="E21"/>
      <c r="F21"/>
      <c r="G21"/>
      <c r="H21"/>
    </row>
    <row r="22" spans="1:8" x14ac:dyDescent="0.3">
      <c r="A22" s="232"/>
      <c r="B22" s="249"/>
      <c r="C22" s="250"/>
      <c r="D22" s="210"/>
      <c r="E22"/>
      <c r="F22"/>
      <c r="G22"/>
      <c r="H22"/>
    </row>
    <row r="23" spans="1:8" x14ac:dyDescent="0.3">
      <c r="A23" s="232"/>
      <c r="B23" s="249"/>
      <c r="C23" s="250"/>
      <c r="D23" s="210"/>
      <c r="E23"/>
      <c r="F23"/>
      <c r="G23"/>
      <c r="H23"/>
    </row>
    <row r="24" spans="1:8" x14ac:dyDescent="0.3">
      <c r="A24" s="232"/>
      <c r="B24" s="228"/>
      <c r="C24" s="253"/>
      <c r="D24" s="210"/>
      <c r="E24"/>
      <c r="F24"/>
      <c r="G24"/>
      <c r="H24"/>
    </row>
    <row r="25" spans="1:8" x14ac:dyDescent="0.3">
      <c r="A25" s="232"/>
      <c r="B25" s="228"/>
      <c r="C25" s="253"/>
      <c r="D25" s="210"/>
      <c r="E25"/>
      <c r="F25"/>
      <c r="G25"/>
      <c r="H25"/>
    </row>
    <row r="26" spans="1:8" x14ac:dyDescent="0.3">
      <c r="A26" s="232"/>
      <c r="B26" s="228"/>
      <c r="C26" s="253"/>
      <c r="D26" s="210"/>
      <c r="E26"/>
      <c r="F26"/>
      <c r="G26"/>
      <c r="H26"/>
    </row>
    <row r="27" spans="1:8" x14ac:dyDescent="0.3">
      <c r="A27" s="232"/>
      <c r="B27" s="228"/>
      <c r="C27" s="253"/>
      <c r="D27" s="210"/>
      <c r="E27"/>
      <c r="F27"/>
      <c r="G27"/>
      <c r="H27"/>
    </row>
    <row r="28" spans="1:8" x14ac:dyDescent="0.3">
      <c r="A28" s="232"/>
      <c r="B28" s="228"/>
      <c r="C28" s="253"/>
      <c r="D28" s="210"/>
      <c r="E28"/>
      <c r="F28"/>
      <c r="G28"/>
      <c r="H28"/>
    </row>
    <row r="29" spans="1:8" x14ac:dyDescent="0.3">
      <c r="A29" s="232"/>
      <c r="B29" s="228"/>
      <c r="C29" s="253"/>
      <c r="D29" s="210"/>
      <c r="E29"/>
      <c r="F29"/>
      <c r="G29"/>
      <c r="H29"/>
    </row>
    <row r="30" spans="1:8" x14ac:dyDescent="0.3">
      <c r="A30" s="232"/>
      <c r="B30" s="228"/>
      <c r="C30" s="253"/>
      <c r="D30" s="210"/>
      <c r="E30"/>
      <c r="F30"/>
      <c r="G30"/>
      <c r="H30"/>
    </row>
    <row r="31" spans="1:8" x14ac:dyDescent="0.3">
      <c r="A31" s="232"/>
      <c r="B31" s="228"/>
      <c r="C31" s="253"/>
      <c r="D31" s="210"/>
      <c r="E31"/>
      <c r="F31"/>
      <c r="G31"/>
      <c r="H31"/>
    </row>
    <row r="32" spans="1:8" x14ac:dyDescent="0.3">
      <c r="A32" s="232"/>
      <c r="B32" s="228"/>
      <c r="C32" s="253"/>
      <c r="D32" s="210"/>
      <c r="E32"/>
      <c r="F32"/>
      <c r="G32"/>
      <c r="H32"/>
    </row>
    <row r="33" spans="1:12" x14ac:dyDescent="0.3">
      <c r="A33" s="232"/>
      <c r="B33" s="228"/>
      <c r="C33" s="253"/>
      <c r="D33" s="210"/>
      <c r="E33"/>
      <c r="F33"/>
      <c r="G33"/>
      <c r="H33"/>
    </row>
    <row r="34" spans="1:12" x14ac:dyDescent="0.3">
      <c r="A34" s="2"/>
      <c r="B34" s="3"/>
      <c r="C34" s="3"/>
      <c r="D34" s="4"/>
      <c r="E34" s="5"/>
      <c r="F34" s="5"/>
      <c r="G34" s="5"/>
    </row>
    <row r="35" spans="1:12" s="21" customFormat="1" ht="56.55" customHeight="1" x14ac:dyDescent="0.3">
      <c r="A35" s="313" t="s">
        <v>14</v>
      </c>
      <c r="B35" s="314"/>
      <c r="C35" s="52" t="s">
        <v>108</v>
      </c>
      <c r="D35" s="20" t="s">
        <v>106</v>
      </c>
      <c r="E35" s="72" t="s">
        <v>193</v>
      </c>
      <c r="J35" s="258"/>
    </row>
    <row r="36" spans="1:12" x14ac:dyDescent="0.3">
      <c r="A36" s="310" t="str">
        <f>IF(A6&lt;&gt;"","For every 1 "&amp;INDEX(wa!$Y$2:$AC$2,wa!AD3)&amp;" of "&amp;A6&amp;" your yield is...","")</f>
        <v/>
      </c>
      <c r="B36" s="311"/>
      <c r="C36" s="212"/>
      <c r="D36" s="23">
        <f>+wa!AH3</f>
        <v>0</v>
      </c>
      <c r="E36" s="25" t="str">
        <f>+IF(D36&gt;0,wa!$R$8,"")</f>
        <v/>
      </c>
      <c r="F36" s="21"/>
      <c r="G36" s="21"/>
      <c r="H36" s="21"/>
      <c r="I36" s="21"/>
      <c r="L36" s="21"/>
    </row>
    <row r="37" spans="1:12" x14ac:dyDescent="0.3">
      <c r="A37" s="310" t="str">
        <f>IF(A7&lt;&gt;"","For every 1 "&amp;INDEX(wa!$Y$2:$AC$2,wa!AD4)&amp;" of "&amp;A7&amp;" your yield is...","")</f>
        <v/>
      </c>
      <c r="B37" s="311"/>
      <c r="C37" s="212"/>
      <c r="D37" s="23">
        <f>+wa!AH4</f>
        <v>0</v>
      </c>
      <c r="E37" s="25" t="str">
        <f>+IF(D37&gt;0,wa!$R$8,"")</f>
        <v/>
      </c>
      <c r="F37" s="21"/>
      <c r="G37" s="21"/>
      <c r="H37" s="21"/>
      <c r="I37" s="21"/>
      <c r="L37" s="21"/>
    </row>
    <row r="38" spans="1:12" x14ac:dyDescent="0.3">
      <c r="A38" s="310" t="str">
        <f>IF(A8&lt;&gt;"","For every 1 "&amp;INDEX(wa!$Y$2:$AC$2,wa!AD5)&amp;" of "&amp;A8&amp;" your yield is...","")</f>
        <v/>
      </c>
      <c r="B38" s="311"/>
      <c r="C38" s="212"/>
      <c r="D38" s="23">
        <f>+wa!AH5</f>
        <v>0</v>
      </c>
      <c r="E38" s="25" t="str">
        <f>+IF(D38&gt;0,wa!$R$8,"")</f>
        <v/>
      </c>
      <c r="F38" s="21"/>
      <c r="G38" s="21"/>
      <c r="H38" s="21"/>
      <c r="I38" s="21"/>
      <c r="L38" s="21"/>
    </row>
    <row r="39" spans="1:12" x14ac:dyDescent="0.3">
      <c r="A39" s="310" t="str">
        <f>IF(A9&lt;&gt;"","For every 1 "&amp;INDEX(wa!$Y$2:$AC$2,wa!AD6)&amp;" of "&amp;A9&amp;" your yield is...","")</f>
        <v/>
      </c>
      <c r="B39" s="311"/>
      <c r="C39" s="212"/>
      <c r="D39" s="23">
        <f>+wa!AH6</f>
        <v>0</v>
      </c>
      <c r="E39" s="25" t="str">
        <f>+IF(D39&gt;0,wa!$R$8,"")</f>
        <v/>
      </c>
      <c r="F39" s="21"/>
      <c r="G39" s="21"/>
      <c r="H39" s="21"/>
      <c r="I39" s="21"/>
      <c r="L39" s="21"/>
    </row>
    <row r="40" spans="1:12" x14ac:dyDescent="0.3">
      <c r="A40" s="310" t="str">
        <f>IF(A10&lt;&gt;"","For every 1 "&amp;INDEX(wa!$Y$2:$AC$2,wa!AD7)&amp;" of "&amp;A10&amp;" your yield is...","")</f>
        <v/>
      </c>
      <c r="B40" s="311"/>
      <c r="C40" s="212"/>
      <c r="D40" s="23">
        <f>+wa!AH7</f>
        <v>0</v>
      </c>
      <c r="E40" s="25" t="str">
        <f>+IF(D40&gt;0,wa!$R$8,"")</f>
        <v/>
      </c>
      <c r="F40" s="21"/>
      <c r="G40" s="21"/>
      <c r="H40" s="21"/>
      <c r="I40" s="21"/>
      <c r="L40" s="21"/>
    </row>
    <row r="41" spans="1:12" x14ac:dyDescent="0.3">
      <c r="A41" s="310" t="str">
        <f>IF(A11&lt;&gt;"","For every 1 "&amp;INDEX(wa!$Y$2:$AC$2,wa!AD8)&amp;" of "&amp;A11&amp;" your yield is...","")</f>
        <v/>
      </c>
      <c r="B41" s="311"/>
      <c r="C41" s="212"/>
      <c r="D41" s="23">
        <f>+wa!AH8</f>
        <v>0</v>
      </c>
      <c r="E41" s="25" t="str">
        <f>+IF(D41&gt;0,wa!$R$8,"")</f>
        <v/>
      </c>
      <c r="F41" s="21"/>
      <c r="G41" s="21"/>
      <c r="H41" s="21"/>
      <c r="I41" s="21"/>
      <c r="L41" s="21"/>
    </row>
    <row r="42" spans="1:12" x14ac:dyDescent="0.3">
      <c r="A42" s="310" t="str">
        <f>IF(A12&lt;&gt;"","For every 1 "&amp;INDEX(wa!$Y$2:$AC$2,wa!AD9)&amp;" of "&amp;A12&amp;" your yield is...","")</f>
        <v/>
      </c>
      <c r="B42" s="311"/>
      <c r="C42" s="212"/>
      <c r="D42" s="23">
        <f>+wa!AH9</f>
        <v>0</v>
      </c>
      <c r="E42" s="25" t="str">
        <f>+IF(D42&gt;0,wa!$R$8,"")</f>
        <v/>
      </c>
      <c r="F42" s="21"/>
      <c r="G42" s="21"/>
      <c r="H42" s="21"/>
      <c r="I42" s="21"/>
      <c r="L42" s="21"/>
    </row>
    <row r="43" spans="1:12" x14ac:dyDescent="0.3">
      <c r="A43" s="310" t="str">
        <f>IF(A13&lt;&gt;"","For every 1 "&amp;INDEX(wa!$Y$2:$AC$2,wa!AD10)&amp;" of "&amp;A13&amp;" your yield is...","")</f>
        <v/>
      </c>
      <c r="B43" s="311"/>
      <c r="C43" s="212"/>
      <c r="D43" s="23">
        <f>+wa!AH10</f>
        <v>0</v>
      </c>
      <c r="E43" s="25" t="str">
        <f>+IF(D43&gt;0,wa!$R$8,"")</f>
        <v/>
      </c>
      <c r="F43" s="21"/>
      <c r="G43" s="244"/>
      <c r="H43" s="21"/>
      <c r="I43" s="21"/>
      <c r="L43" s="21"/>
    </row>
    <row r="44" spans="1:12" x14ac:dyDescent="0.3">
      <c r="A44" s="310" t="str">
        <f>IF(A14&lt;&gt;"","For every 1 "&amp;INDEX(wa!$Y$2:$AC$2,wa!AD11)&amp;" of "&amp;A14&amp;" your yield is...","")</f>
        <v/>
      </c>
      <c r="B44" s="311"/>
      <c r="C44" s="212"/>
      <c r="D44" s="23">
        <f>+wa!AH11</f>
        <v>0</v>
      </c>
      <c r="E44" s="25" t="str">
        <f>+IF(D44&gt;0,wa!$R$8,"")</f>
        <v/>
      </c>
      <c r="F44" s="21"/>
      <c r="G44" s="21"/>
      <c r="H44" s="21"/>
      <c r="I44" s="21"/>
      <c r="L44" s="21"/>
    </row>
    <row r="45" spans="1:12" x14ac:dyDescent="0.3">
      <c r="A45" s="310" t="str">
        <f>IF(A15&lt;&gt;"","For every 1 "&amp;INDEX(wa!$Y$2:$AC$2,wa!AD12)&amp;" of "&amp;A15&amp;" your yield is...","")</f>
        <v/>
      </c>
      <c r="B45" s="311"/>
      <c r="C45" s="212"/>
      <c r="D45" s="23">
        <f>+wa!AH12</f>
        <v>0</v>
      </c>
      <c r="E45" s="25" t="str">
        <f>+IF(D45&gt;0,wa!$R$8,"")</f>
        <v/>
      </c>
      <c r="F45" s="21"/>
      <c r="G45" s="21"/>
      <c r="H45" s="21"/>
      <c r="I45" s="21"/>
      <c r="L45" s="21"/>
    </row>
    <row r="46" spans="1:12" x14ac:dyDescent="0.3">
      <c r="A46" s="310" t="str">
        <f>IF(A16&lt;&gt;"","For every 1 "&amp;INDEX(wa!$Y$2:$AC$2,wa!AD13)&amp;" of "&amp;A16&amp;" your yield is...","")</f>
        <v/>
      </c>
      <c r="B46" s="311"/>
      <c r="C46" s="212"/>
      <c r="D46" s="23">
        <f>+wa!AH13</f>
        <v>0</v>
      </c>
      <c r="E46" s="25" t="str">
        <f>+IF(D46&gt;0,wa!$R$8,"")</f>
        <v/>
      </c>
      <c r="F46" s="21"/>
      <c r="G46" s="21"/>
      <c r="H46" s="21"/>
      <c r="I46" s="21"/>
      <c r="L46" s="21"/>
    </row>
    <row r="47" spans="1:12" x14ac:dyDescent="0.3">
      <c r="A47" s="310" t="str">
        <f>IF(A17&lt;&gt;"","For every 1 "&amp;INDEX(wa!$Y$2:$AC$2,wa!AD14)&amp;" of "&amp;A17&amp;" your yield is...","")</f>
        <v/>
      </c>
      <c r="B47" s="311"/>
      <c r="C47" s="212"/>
      <c r="D47" s="23">
        <f>+wa!AH14</f>
        <v>0</v>
      </c>
      <c r="E47" s="25" t="str">
        <f>+IF(D47&gt;0,wa!$R$8,"")</f>
        <v/>
      </c>
      <c r="F47" s="21"/>
      <c r="G47" s="21"/>
      <c r="H47" s="21"/>
      <c r="I47" s="21"/>
      <c r="L47" s="21"/>
    </row>
    <row r="48" spans="1:12" x14ac:dyDescent="0.3">
      <c r="A48" s="310" t="str">
        <f>IF(A18&lt;&gt;"","For every 1 "&amp;INDEX(wa!$Y$2:$AC$2,wa!AD15)&amp;" of "&amp;A18&amp;" your yield is...","")</f>
        <v/>
      </c>
      <c r="B48" s="311"/>
      <c r="C48" s="212"/>
      <c r="D48" s="23">
        <f>+wa!AH15</f>
        <v>0</v>
      </c>
      <c r="E48" s="25" t="str">
        <f>+IF(D48&gt;0,wa!$R$8,"")</f>
        <v/>
      </c>
      <c r="F48" s="21"/>
      <c r="G48" s="21"/>
      <c r="H48" s="21"/>
      <c r="I48" s="21"/>
      <c r="L48" s="21"/>
    </row>
    <row r="49" spans="1:12" x14ac:dyDescent="0.3">
      <c r="A49" s="310" t="str">
        <f>IF(A19&lt;&gt;"","For every 1 "&amp;INDEX(wa!$Y$2:$AC$2,wa!AD16)&amp;" of "&amp;A19&amp;" your yield is...","")</f>
        <v/>
      </c>
      <c r="B49" s="311"/>
      <c r="C49" s="212"/>
      <c r="D49" s="23">
        <f>+wa!AH16</f>
        <v>0</v>
      </c>
      <c r="E49" s="25" t="str">
        <f>+IF(D49&gt;0,wa!$R$8,"")</f>
        <v/>
      </c>
      <c r="F49" s="21"/>
      <c r="G49" s="21"/>
      <c r="H49" s="21"/>
      <c r="I49" s="21"/>
      <c r="L49" s="21"/>
    </row>
    <row r="50" spans="1:12" x14ac:dyDescent="0.3">
      <c r="A50" s="310" t="str">
        <f>IF(A20&lt;&gt;"","For every 1 "&amp;INDEX(wa!$Y$2:$AC$2,wa!AD17)&amp;" of "&amp;A20&amp;" your yield is...","")</f>
        <v/>
      </c>
      <c r="B50" s="311"/>
      <c r="C50" s="212"/>
      <c r="D50" s="23">
        <f>+wa!AH17</f>
        <v>0</v>
      </c>
      <c r="E50" s="25" t="str">
        <f>+IF(D50&gt;0,wa!$R$8,"")</f>
        <v/>
      </c>
      <c r="F50" s="21"/>
      <c r="G50" s="21"/>
      <c r="H50" s="21"/>
      <c r="I50" s="21"/>
      <c r="L50" s="21"/>
    </row>
    <row r="51" spans="1:12" x14ac:dyDescent="0.3">
      <c r="A51" s="310" t="str">
        <f>IF(A21&lt;&gt;"","For every 1 "&amp;INDEX(wa!$Y$2:$AC$2,wa!AD18)&amp;" of "&amp;A21&amp;" your yield is...","")</f>
        <v/>
      </c>
      <c r="B51" s="311"/>
      <c r="C51" s="212"/>
      <c r="D51" s="23">
        <f>+wa!AH18</f>
        <v>0</v>
      </c>
      <c r="E51" s="25" t="str">
        <f>+IF(D51&gt;0,wa!$R$8,"")</f>
        <v/>
      </c>
      <c r="F51" s="21"/>
      <c r="G51" s="21"/>
      <c r="H51" s="21"/>
      <c r="I51" s="21"/>
      <c r="L51" s="21"/>
    </row>
    <row r="52" spans="1:12" x14ac:dyDescent="0.3">
      <c r="A52" s="310" t="str">
        <f>IF(A22&lt;&gt;"","For every 1 "&amp;INDEX(wa!$Y$2:$AC$2,wa!AD19)&amp;" of "&amp;A22&amp;" your yield is...","")</f>
        <v/>
      </c>
      <c r="B52" s="311"/>
      <c r="C52" s="212"/>
      <c r="D52" s="23">
        <f>+wa!AH19</f>
        <v>0</v>
      </c>
      <c r="E52" s="25" t="str">
        <f>+IF(D52&gt;0,wa!$R$8,"")</f>
        <v/>
      </c>
      <c r="F52" s="21"/>
      <c r="G52" s="21"/>
      <c r="H52" s="21"/>
      <c r="I52" s="21"/>
      <c r="L52" s="21"/>
    </row>
    <row r="53" spans="1:12" x14ac:dyDescent="0.3">
      <c r="A53" s="310" t="str">
        <f>IF(A23&lt;&gt;"","For every 1 "&amp;INDEX(wa!$Y$2:$AC$2,wa!AD20)&amp;" of "&amp;A23&amp;" your yield is...","")</f>
        <v/>
      </c>
      <c r="B53" s="311"/>
      <c r="C53" s="212"/>
      <c r="D53" s="23">
        <f>+wa!AH20</f>
        <v>0</v>
      </c>
      <c r="E53" s="25" t="str">
        <f>+IF(D53&gt;0,wa!$R$8,"")</f>
        <v/>
      </c>
      <c r="F53" s="21"/>
      <c r="G53" s="21"/>
      <c r="H53" s="21"/>
      <c r="I53" s="21"/>
      <c r="L53" s="21"/>
    </row>
    <row r="54" spans="1:12" x14ac:dyDescent="0.3">
      <c r="A54" s="310" t="str">
        <f>IF(A24&lt;&gt;"","For every 1 "&amp;INDEX(wa!$Y$2:$AC$2,wa!AD21)&amp;" of "&amp;A24&amp;" your yield is...","")</f>
        <v/>
      </c>
      <c r="B54" s="311"/>
      <c r="C54" s="212"/>
      <c r="D54" s="23">
        <f>+wa!AH21</f>
        <v>0</v>
      </c>
      <c r="E54" s="25" t="str">
        <f>+IF(D54&gt;0,wa!$R$8,"")</f>
        <v/>
      </c>
      <c r="F54" s="21"/>
      <c r="G54" s="21"/>
      <c r="H54" s="21"/>
      <c r="I54" s="21"/>
      <c r="L54" s="21"/>
    </row>
    <row r="55" spans="1:12" x14ac:dyDescent="0.3">
      <c r="A55" s="310" t="str">
        <f>IF(A25&lt;&gt;"","For every 1 "&amp;INDEX(wa!$Y$2:$AC$2,wa!AD22)&amp;" of "&amp;A25&amp;" your yield is...","")</f>
        <v/>
      </c>
      <c r="B55" s="311"/>
      <c r="C55" s="212"/>
      <c r="D55" s="23">
        <f>+wa!AH22</f>
        <v>0</v>
      </c>
      <c r="E55" s="25" t="str">
        <f>+IF(D55&gt;0,wa!$R$8,"")</f>
        <v/>
      </c>
      <c r="F55" s="21"/>
      <c r="G55" s="21"/>
      <c r="H55" s="21"/>
      <c r="I55" s="21"/>
      <c r="L55" s="21"/>
    </row>
    <row r="56" spans="1:12" x14ac:dyDescent="0.3">
      <c r="A56" s="310" t="str">
        <f>IF(A26&lt;&gt;"","For every 1 "&amp;INDEX(wa!$Y$2:$AC$2,wa!AD23)&amp;" of "&amp;A26&amp;" your yield is...","")</f>
        <v/>
      </c>
      <c r="B56" s="311"/>
      <c r="C56" s="212"/>
      <c r="D56" s="23">
        <f>+wa!AH23</f>
        <v>0</v>
      </c>
      <c r="E56" s="25" t="str">
        <f>+IF(D56&gt;0,wa!$R$8,"")</f>
        <v/>
      </c>
      <c r="F56" s="21"/>
      <c r="G56" s="21"/>
      <c r="H56" s="21"/>
      <c r="I56" s="21"/>
      <c r="L56" s="21"/>
    </row>
    <row r="57" spans="1:12" x14ac:dyDescent="0.3">
      <c r="A57" s="310" t="str">
        <f>IF(A27&lt;&gt;"","For every 1 "&amp;INDEX(wa!$Y$2:$AC$2,wa!AD24)&amp;" of "&amp;A27&amp;" your yield is...","")</f>
        <v/>
      </c>
      <c r="B57" s="311"/>
      <c r="C57" s="212"/>
      <c r="D57" s="23">
        <f>+wa!AH24</f>
        <v>0</v>
      </c>
      <c r="E57" s="25" t="str">
        <f>+IF(D57&gt;0,wa!$R$8,"")</f>
        <v/>
      </c>
      <c r="F57" s="21"/>
      <c r="G57" s="21"/>
      <c r="H57" s="21"/>
      <c r="I57" s="21"/>
      <c r="L57" s="21"/>
    </row>
    <row r="58" spans="1:12" x14ac:dyDescent="0.3">
      <c r="A58" s="310" t="str">
        <f>IF(A28&lt;&gt;"","For every 1 "&amp;INDEX(wa!$Y$2:$AC$2,wa!AD25)&amp;" of "&amp;A28&amp;" your yield is...","")</f>
        <v/>
      </c>
      <c r="B58" s="311"/>
      <c r="C58" s="212"/>
      <c r="D58" s="23">
        <f>+wa!AH25</f>
        <v>0</v>
      </c>
      <c r="E58" s="25" t="str">
        <f>+IF(D58&gt;0,wa!$R$8,"")</f>
        <v/>
      </c>
      <c r="F58" s="21"/>
      <c r="G58" s="21"/>
      <c r="H58" s="21"/>
      <c r="I58" s="21"/>
      <c r="L58" s="21"/>
    </row>
    <row r="59" spans="1:12" x14ac:dyDescent="0.3">
      <c r="A59" s="310" t="str">
        <f>IF(A29&lt;&gt;"","For every 1 "&amp;INDEX(wa!$Y$2:$AC$2,wa!AD26)&amp;" of "&amp;A29&amp;" your yield is...","")</f>
        <v/>
      </c>
      <c r="B59" s="311"/>
      <c r="C59" s="212"/>
      <c r="D59" s="23">
        <f>+wa!AH26</f>
        <v>0</v>
      </c>
      <c r="E59" s="25" t="str">
        <f>+IF(D59&gt;0,wa!$R$8,"")</f>
        <v/>
      </c>
      <c r="F59" s="21"/>
      <c r="G59" s="21"/>
      <c r="H59" s="21"/>
      <c r="I59" s="21"/>
      <c r="L59" s="21"/>
    </row>
    <row r="60" spans="1:12" x14ac:dyDescent="0.3">
      <c r="A60" s="310" t="str">
        <f>IF(A30&lt;&gt;"","For every 1 "&amp;INDEX(wa!$Y$2:$AC$2,wa!AD27)&amp;" of "&amp;A30&amp;" your yield is...","")</f>
        <v/>
      </c>
      <c r="B60" s="311"/>
      <c r="C60" s="212"/>
      <c r="D60" s="23">
        <f>+wa!AH27</f>
        <v>0</v>
      </c>
      <c r="E60" s="25" t="str">
        <f>+IF(D60&gt;0,wa!$R$8,"")</f>
        <v/>
      </c>
      <c r="F60" s="21"/>
      <c r="G60" s="21"/>
      <c r="H60" s="21"/>
      <c r="I60" s="21"/>
      <c r="L60" s="21"/>
    </row>
    <row r="61" spans="1:12" x14ac:dyDescent="0.3">
      <c r="A61" s="310" t="str">
        <f>IF(A31&lt;&gt;"","For every 1 "&amp;INDEX(wa!$Y$2:$AC$2,wa!AD18)&amp;" of "&amp;A31&amp;" your yield is...","")</f>
        <v/>
      </c>
      <c r="B61" s="311"/>
      <c r="C61" s="212"/>
      <c r="D61" s="23">
        <f>+wa!AH28</f>
        <v>0</v>
      </c>
      <c r="E61" s="25" t="str">
        <f>+IF(D61&gt;0,wa!$R$8,"")</f>
        <v/>
      </c>
      <c r="F61" s="21"/>
      <c r="G61" s="21"/>
      <c r="H61" s="21"/>
      <c r="I61" s="21"/>
      <c r="L61" s="21"/>
    </row>
    <row r="62" spans="1:12" x14ac:dyDescent="0.3">
      <c r="A62" s="310" t="str">
        <f>IF(A32&lt;&gt;"","For every 1 "&amp;INDEX(wa!$Y$2:$AC$2,wa!AD19)&amp;" of "&amp;A32&amp;" your yield is...","")</f>
        <v/>
      </c>
      <c r="B62" s="311"/>
      <c r="C62" s="212"/>
      <c r="D62" s="23">
        <f>+wa!AH29</f>
        <v>0</v>
      </c>
      <c r="E62" s="25" t="str">
        <f>+IF(D62&gt;0,wa!$R$8,"")</f>
        <v/>
      </c>
      <c r="F62" s="21"/>
      <c r="G62" s="21"/>
      <c r="H62" s="21"/>
      <c r="I62" s="21"/>
      <c r="L62" s="21"/>
    </row>
    <row r="63" spans="1:12" x14ac:dyDescent="0.3">
      <c r="A63" s="310" t="str">
        <f>IF(A33&lt;&gt;"","For every 1 "&amp;INDEX(wa!$Y$2:$AC$2,wa!AD20)&amp;" of "&amp;A33&amp;" your yield is...","")</f>
        <v/>
      </c>
      <c r="B63" s="311"/>
      <c r="C63" s="212"/>
      <c r="D63" s="23">
        <f>+wa!AH30</f>
        <v>0</v>
      </c>
      <c r="E63" s="25" t="str">
        <f>+IF(D63&gt;0,wa!$R$8,"")</f>
        <v/>
      </c>
      <c r="F63" s="21"/>
      <c r="G63" s="21"/>
      <c r="H63" s="21"/>
      <c r="I63" s="21"/>
      <c r="L63" s="21"/>
    </row>
    <row r="64" spans="1:12" x14ac:dyDescent="0.3">
      <c r="B64" s="18"/>
      <c r="C64" s="7"/>
      <c r="D64" s="19"/>
    </row>
    <row r="65" spans="1:14" s="7" customFormat="1" ht="44.55" customHeight="1" x14ac:dyDescent="0.3">
      <c r="A65" s="61" t="s">
        <v>109</v>
      </c>
      <c r="B65" s="73" t="s">
        <v>319</v>
      </c>
      <c r="C65" s="62" t="s">
        <v>68</v>
      </c>
      <c r="D65" s="70" t="s">
        <v>110</v>
      </c>
      <c r="E65" s="99" t="s">
        <v>107</v>
      </c>
      <c r="G65" s="21"/>
      <c r="H65" s="21"/>
      <c r="I65" s="21"/>
      <c r="L65"/>
      <c r="M65"/>
      <c r="N65"/>
    </row>
    <row r="66" spans="1:14" s="7" customFormat="1" x14ac:dyDescent="0.3">
      <c r="A66" s="15" t="str">
        <f t="shared" ref="A66:A93" si="0">IF(A6&lt;&gt;"",A6,"")</f>
        <v/>
      </c>
      <c r="B66" s="71"/>
      <c r="C66" s="251"/>
      <c r="D66" s="97">
        <f>+wa!H3</f>
        <v>0</v>
      </c>
      <c r="E66" s="100" t="e">
        <f t="shared" ref="E66:E93" si="1">+D66/$D$101</f>
        <v>#DIV/0!</v>
      </c>
      <c r="G66" s="125"/>
      <c r="I66"/>
      <c r="L66"/>
      <c r="M66"/>
      <c r="N66"/>
    </row>
    <row r="67" spans="1:14" s="7" customFormat="1" x14ac:dyDescent="0.3">
      <c r="A67" s="15" t="str">
        <f t="shared" si="0"/>
        <v/>
      </c>
      <c r="B67" s="71"/>
      <c r="C67" s="252"/>
      <c r="D67" s="97">
        <f>+wa!H4</f>
        <v>0</v>
      </c>
      <c r="E67" s="100" t="e">
        <f t="shared" si="1"/>
        <v>#DIV/0!</v>
      </c>
      <c r="I67"/>
      <c r="L67"/>
      <c r="M67"/>
      <c r="N67"/>
    </row>
    <row r="68" spans="1:14" s="7" customFormat="1" x14ac:dyDescent="0.3">
      <c r="A68" s="15" t="str">
        <f t="shared" si="0"/>
        <v/>
      </c>
      <c r="B68" s="71"/>
      <c r="C68" s="252"/>
      <c r="D68" s="97">
        <f>+wa!H5</f>
        <v>0</v>
      </c>
      <c r="E68" s="100" t="e">
        <f t="shared" si="1"/>
        <v>#DIV/0!</v>
      </c>
      <c r="I68"/>
      <c r="L68"/>
      <c r="M68"/>
      <c r="N68"/>
    </row>
    <row r="69" spans="1:14" s="7" customFormat="1" x14ac:dyDescent="0.3">
      <c r="A69" s="15" t="str">
        <f t="shared" si="0"/>
        <v/>
      </c>
      <c r="B69" s="71"/>
      <c r="C69" s="252"/>
      <c r="D69" s="98">
        <f>+wa!H6</f>
        <v>0</v>
      </c>
      <c r="E69" s="100" t="e">
        <f t="shared" si="1"/>
        <v>#DIV/0!</v>
      </c>
      <c r="G69" s="125"/>
      <c r="I69"/>
      <c r="L69"/>
      <c r="M69"/>
      <c r="N69"/>
    </row>
    <row r="70" spans="1:14" s="7" customFormat="1" x14ac:dyDescent="0.3">
      <c r="A70" s="15" t="str">
        <f t="shared" si="0"/>
        <v/>
      </c>
      <c r="B70" s="71"/>
      <c r="C70" s="252"/>
      <c r="D70" s="98">
        <f>+wa!H7</f>
        <v>0</v>
      </c>
      <c r="E70" s="100" t="e">
        <f t="shared" si="1"/>
        <v>#DIV/0!</v>
      </c>
      <c r="I70"/>
      <c r="L70"/>
      <c r="M70"/>
      <c r="N70"/>
    </row>
    <row r="71" spans="1:14" s="7" customFormat="1" x14ac:dyDescent="0.3">
      <c r="A71" s="15" t="str">
        <f t="shared" si="0"/>
        <v/>
      </c>
      <c r="B71" s="71"/>
      <c r="C71" s="252"/>
      <c r="D71" s="98">
        <f>+wa!H8</f>
        <v>0</v>
      </c>
      <c r="E71" s="100" t="e">
        <f t="shared" si="1"/>
        <v>#DIV/0!</v>
      </c>
      <c r="I71"/>
      <c r="L71"/>
      <c r="M71"/>
      <c r="N71"/>
    </row>
    <row r="72" spans="1:14" s="7" customFormat="1" x14ac:dyDescent="0.3">
      <c r="A72" s="15" t="str">
        <f t="shared" si="0"/>
        <v/>
      </c>
      <c r="B72" s="71"/>
      <c r="C72" s="252"/>
      <c r="D72" s="98">
        <f>+wa!H9</f>
        <v>0</v>
      </c>
      <c r="E72" s="100" t="e">
        <f t="shared" si="1"/>
        <v>#DIV/0!</v>
      </c>
      <c r="I72"/>
      <c r="L72"/>
      <c r="M72"/>
      <c r="N72"/>
    </row>
    <row r="73" spans="1:14" s="7" customFormat="1" x14ac:dyDescent="0.3">
      <c r="A73" s="15" t="str">
        <f t="shared" si="0"/>
        <v/>
      </c>
      <c r="B73" s="71"/>
      <c r="C73" s="252"/>
      <c r="D73" s="97">
        <f>+wa!H10</f>
        <v>0</v>
      </c>
      <c r="E73" s="100" t="e">
        <f t="shared" si="1"/>
        <v>#DIV/0!</v>
      </c>
      <c r="G73" s="125"/>
      <c r="I73"/>
      <c r="L73"/>
      <c r="M73"/>
      <c r="N73"/>
    </row>
    <row r="74" spans="1:14" s="7" customFormat="1" x14ac:dyDescent="0.3">
      <c r="A74" s="15" t="str">
        <f t="shared" si="0"/>
        <v/>
      </c>
      <c r="B74" s="71"/>
      <c r="C74" s="252"/>
      <c r="D74" s="97">
        <f>+wa!H11</f>
        <v>0</v>
      </c>
      <c r="E74" s="100" t="e">
        <f t="shared" si="1"/>
        <v>#DIV/0!</v>
      </c>
      <c r="I74"/>
      <c r="L74"/>
      <c r="M74"/>
      <c r="N74"/>
    </row>
    <row r="75" spans="1:14" s="7" customFormat="1" x14ac:dyDescent="0.3">
      <c r="A75" s="15" t="str">
        <f t="shared" si="0"/>
        <v/>
      </c>
      <c r="B75" s="71"/>
      <c r="C75" s="252"/>
      <c r="D75" s="97">
        <f>+wa!H12</f>
        <v>0</v>
      </c>
      <c r="E75" s="100" t="e">
        <f t="shared" si="1"/>
        <v>#DIV/0!</v>
      </c>
      <c r="G75" s="125"/>
      <c r="I75"/>
      <c r="L75"/>
      <c r="M75"/>
      <c r="N75"/>
    </row>
    <row r="76" spans="1:14" s="7" customFormat="1" x14ac:dyDescent="0.3">
      <c r="A76" s="15" t="str">
        <f t="shared" si="0"/>
        <v/>
      </c>
      <c r="B76" s="71"/>
      <c r="C76" s="252"/>
      <c r="D76" s="97">
        <f>+wa!H13</f>
        <v>0</v>
      </c>
      <c r="E76" s="100" t="e">
        <f t="shared" si="1"/>
        <v>#DIV/0!</v>
      </c>
      <c r="I76"/>
      <c r="L76"/>
      <c r="M76"/>
      <c r="N76"/>
    </row>
    <row r="77" spans="1:14" s="7" customFormat="1" x14ac:dyDescent="0.3">
      <c r="A77" s="15" t="str">
        <f t="shared" si="0"/>
        <v/>
      </c>
      <c r="B77" s="71"/>
      <c r="C77" s="252"/>
      <c r="D77" s="97">
        <f>+wa!H14</f>
        <v>0</v>
      </c>
      <c r="E77" s="100" t="e">
        <f t="shared" si="1"/>
        <v>#DIV/0!</v>
      </c>
      <c r="I77"/>
      <c r="L77"/>
      <c r="M77"/>
      <c r="N77"/>
    </row>
    <row r="78" spans="1:14" s="7" customFormat="1" x14ac:dyDescent="0.3">
      <c r="A78" s="15" t="str">
        <f t="shared" si="0"/>
        <v/>
      </c>
      <c r="B78" s="71"/>
      <c r="C78" s="252"/>
      <c r="D78" s="97">
        <f>+wa!H15</f>
        <v>0</v>
      </c>
      <c r="E78" s="100" t="e">
        <f t="shared" si="1"/>
        <v>#DIV/0!</v>
      </c>
      <c r="I78"/>
      <c r="L78"/>
      <c r="M78"/>
      <c r="N78"/>
    </row>
    <row r="79" spans="1:14" s="7" customFormat="1" x14ac:dyDescent="0.3">
      <c r="A79" s="15" t="str">
        <f t="shared" si="0"/>
        <v/>
      </c>
      <c r="B79" s="71"/>
      <c r="C79" s="252"/>
      <c r="D79" s="97">
        <f>+wa!H16</f>
        <v>0</v>
      </c>
      <c r="E79" s="100" t="e">
        <f t="shared" si="1"/>
        <v>#DIV/0!</v>
      </c>
      <c r="I79"/>
      <c r="L79"/>
      <c r="M79"/>
      <c r="N79"/>
    </row>
    <row r="80" spans="1:14" s="7" customFormat="1" x14ac:dyDescent="0.3">
      <c r="A80" s="15" t="str">
        <f t="shared" si="0"/>
        <v/>
      </c>
      <c r="B80" s="71"/>
      <c r="C80" s="252"/>
      <c r="D80" s="97">
        <f>+wa!H17</f>
        <v>0</v>
      </c>
      <c r="E80" s="100" t="e">
        <f t="shared" si="1"/>
        <v>#DIV/0!</v>
      </c>
      <c r="I80"/>
      <c r="L80"/>
      <c r="M80"/>
      <c r="N80"/>
    </row>
    <row r="81" spans="1:16" s="7" customFormat="1" x14ac:dyDescent="0.3">
      <c r="A81" s="15" t="str">
        <f t="shared" si="0"/>
        <v/>
      </c>
      <c r="B81" s="71"/>
      <c r="C81" s="252"/>
      <c r="D81" s="97">
        <f>+wa!H18</f>
        <v>0</v>
      </c>
      <c r="E81" s="100" t="e">
        <f t="shared" si="1"/>
        <v>#DIV/0!</v>
      </c>
      <c r="I81"/>
      <c r="L81"/>
      <c r="M81"/>
      <c r="N81"/>
    </row>
    <row r="82" spans="1:16" s="7" customFormat="1" x14ac:dyDescent="0.3">
      <c r="A82" s="15" t="str">
        <f t="shared" si="0"/>
        <v/>
      </c>
      <c r="B82" s="71"/>
      <c r="C82" s="252"/>
      <c r="D82" s="97">
        <f>+wa!H19</f>
        <v>0</v>
      </c>
      <c r="E82" s="100" t="e">
        <f t="shared" si="1"/>
        <v>#DIV/0!</v>
      </c>
      <c r="I82"/>
      <c r="L82"/>
      <c r="M82"/>
      <c r="N82"/>
    </row>
    <row r="83" spans="1:16" s="7" customFormat="1" x14ac:dyDescent="0.3">
      <c r="A83" s="15" t="str">
        <f t="shared" si="0"/>
        <v/>
      </c>
      <c r="B83" s="71"/>
      <c r="C83" s="252"/>
      <c r="D83" s="97">
        <f>+wa!H20</f>
        <v>0</v>
      </c>
      <c r="E83" s="100" t="e">
        <f t="shared" si="1"/>
        <v>#DIV/0!</v>
      </c>
      <c r="I83"/>
      <c r="L83"/>
      <c r="M83"/>
      <c r="N83"/>
    </row>
    <row r="84" spans="1:16" s="7" customFormat="1" x14ac:dyDescent="0.3">
      <c r="A84" s="15" t="str">
        <f t="shared" si="0"/>
        <v/>
      </c>
      <c r="B84" s="71"/>
      <c r="C84" s="252"/>
      <c r="D84" s="97">
        <f>+wa!H21</f>
        <v>0</v>
      </c>
      <c r="E84" s="100" t="e">
        <f t="shared" si="1"/>
        <v>#DIV/0!</v>
      </c>
      <c r="I84"/>
      <c r="L84"/>
      <c r="M84"/>
      <c r="N84"/>
    </row>
    <row r="85" spans="1:16" s="7" customFormat="1" x14ac:dyDescent="0.3">
      <c r="A85" s="15" t="str">
        <f t="shared" si="0"/>
        <v/>
      </c>
      <c r="B85" s="71"/>
      <c r="C85" s="252"/>
      <c r="D85" s="97">
        <f>+wa!H22</f>
        <v>0</v>
      </c>
      <c r="E85" s="100" t="e">
        <f t="shared" si="1"/>
        <v>#DIV/0!</v>
      </c>
      <c r="I85"/>
      <c r="L85"/>
      <c r="M85"/>
      <c r="N85"/>
    </row>
    <row r="86" spans="1:16" s="7" customFormat="1" x14ac:dyDescent="0.3">
      <c r="A86" s="15" t="str">
        <f t="shared" si="0"/>
        <v/>
      </c>
      <c r="B86" s="113"/>
      <c r="C86" s="268"/>
      <c r="D86" s="97">
        <f>+wa!H23</f>
        <v>0</v>
      </c>
      <c r="E86" s="100" t="e">
        <f t="shared" si="1"/>
        <v>#DIV/0!</v>
      </c>
      <c r="I86"/>
      <c r="L86"/>
      <c r="M86"/>
      <c r="N86"/>
    </row>
    <row r="87" spans="1:16" s="7" customFormat="1" x14ac:dyDescent="0.3">
      <c r="A87" s="15" t="str">
        <f t="shared" si="0"/>
        <v/>
      </c>
      <c r="B87" s="102"/>
      <c r="C87" s="253"/>
      <c r="D87" s="112">
        <f>+wa!H24</f>
        <v>0</v>
      </c>
      <c r="E87" s="100" t="e">
        <f t="shared" si="1"/>
        <v>#DIV/0!</v>
      </c>
      <c r="I87"/>
      <c r="L87"/>
      <c r="M87"/>
      <c r="N87"/>
    </row>
    <row r="88" spans="1:16" s="7" customFormat="1" x14ac:dyDescent="0.3">
      <c r="A88" s="15" t="str">
        <f t="shared" si="0"/>
        <v/>
      </c>
      <c r="B88" s="102"/>
      <c r="C88" s="253"/>
      <c r="D88" s="112">
        <f>+wa!H25</f>
        <v>0</v>
      </c>
      <c r="E88" s="100" t="e">
        <f t="shared" si="1"/>
        <v>#DIV/0!</v>
      </c>
      <c r="I88"/>
      <c r="L88"/>
      <c r="M88"/>
      <c r="N88"/>
    </row>
    <row r="89" spans="1:16" s="7" customFormat="1" x14ac:dyDescent="0.3">
      <c r="A89" s="15" t="str">
        <f t="shared" si="0"/>
        <v/>
      </c>
      <c r="B89" s="102"/>
      <c r="C89" s="253"/>
      <c r="D89" s="112">
        <f>+wa!H26</f>
        <v>0</v>
      </c>
      <c r="E89" s="100" t="e">
        <f t="shared" si="1"/>
        <v>#DIV/0!</v>
      </c>
      <c r="I89"/>
      <c r="L89"/>
      <c r="M89"/>
      <c r="N89"/>
    </row>
    <row r="90" spans="1:16" s="7" customFormat="1" x14ac:dyDescent="0.3">
      <c r="A90" s="15" t="str">
        <f t="shared" si="0"/>
        <v/>
      </c>
      <c r="B90" s="102"/>
      <c r="C90" s="253"/>
      <c r="D90" s="112">
        <f>+wa!H27</f>
        <v>0</v>
      </c>
      <c r="E90" s="100" t="e">
        <f t="shared" si="1"/>
        <v>#DIV/0!</v>
      </c>
      <c r="I90"/>
      <c r="L90"/>
      <c r="M90"/>
      <c r="N90"/>
    </row>
    <row r="91" spans="1:16" s="7" customFormat="1" x14ac:dyDescent="0.3">
      <c r="A91" s="15" t="str">
        <f t="shared" si="0"/>
        <v/>
      </c>
      <c r="B91" s="102"/>
      <c r="C91" s="253"/>
      <c r="D91" s="112">
        <f>+wa!H28</f>
        <v>0</v>
      </c>
      <c r="E91" s="100" t="e">
        <f t="shared" si="1"/>
        <v>#DIV/0!</v>
      </c>
      <c r="I91"/>
      <c r="L91"/>
      <c r="M91"/>
      <c r="N91"/>
    </row>
    <row r="92" spans="1:16" s="7" customFormat="1" x14ac:dyDescent="0.3">
      <c r="A92" s="15" t="str">
        <f t="shared" si="0"/>
        <v/>
      </c>
      <c r="B92" s="102"/>
      <c r="C92" s="253"/>
      <c r="D92" s="112">
        <f>+wa!H29</f>
        <v>0</v>
      </c>
      <c r="E92" s="100" t="e">
        <f t="shared" si="1"/>
        <v>#DIV/0!</v>
      </c>
      <c r="I92"/>
      <c r="L92"/>
      <c r="M92"/>
      <c r="N92"/>
    </row>
    <row r="93" spans="1:16" s="7" customFormat="1" x14ac:dyDescent="0.3">
      <c r="A93" s="15" t="str">
        <f t="shared" si="0"/>
        <v/>
      </c>
      <c r="B93" s="102"/>
      <c r="C93" s="253"/>
      <c r="D93" s="112">
        <f>+wa!H30</f>
        <v>0</v>
      </c>
      <c r="E93" s="100" t="e">
        <f t="shared" si="1"/>
        <v>#DIV/0!</v>
      </c>
      <c r="G93" s="305" t="s">
        <v>494</v>
      </c>
      <c r="H93" s="305"/>
      <c r="I93" s="305"/>
      <c r="J93" s="305"/>
      <c r="K93" s="305"/>
      <c r="L93" s="305"/>
      <c r="M93" s="305"/>
      <c r="N93" s="305"/>
      <c r="O93" s="305"/>
      <c r="P93" s="305"/>
    </row>
    <row r="94" spans="1:16" s="7" customFormat="1" ht="15" customHeight="1" x14ac:dyDescent="0.3">
      <c r="G94" s="306" t="s">
        <v>504</v>
      </c>
      <c r="H94" s="306"/>
      <c r="I94" s="306"/>
      <c r="J94" s="306"/>
      <c r="K94" s="306"/>
      <c r="L94" s="306"/>
      <c r="M94" s="306"/>
      <c r="N94" s="306"/>
      <c r="O94" s="306"/>
      <c r="P94" s="306"/>
    </row>
    <row r="95" spans="1:16" s="7" customFormat="1" ht="28.8" x14ac:dyDescent="0.3">
      <c r="A95" s="270" t="s">
        <v>489</v>
      </c>
      <c r="B95" s="271"/>
      <c r="C95" s="52" t="str">
        <f>+C65</f>
        <v>Amount per batch</v>
      </c>
      <c r="D95" s="52" t="s">
        <v>110</v>
      </c>
      <c r="F95" s="63"/>
      <c r="G95" s="306"/>
      <c r="H95" s="306"/>
      <c r="I95" s="306"/>
      <c r="J95" s="306"/>
      <c r="K95" s="306"/>
      <c r="L95" s="306"/>
      <c r="M95" s="306"/>
      <c r="N95" s="306"/>
      <c r="O95" s="306"/>
      <c r="P95" s="306"/>
    </row>
    <row r="96" spans="1:16" s="7" customFormat="1" x14ac:dyDescent="0.3">
      <c r="A96" s="126" t="str">
        <f>+"Raw materials waste ("&amp;IF(wa!$R$7=1,"ounces","grams")&amp;") per batch"</f>
        <v>Raw materials waste (grams) per batch</v>
      </c>
      <c r="B96" s="128"/>
      <c r="C96" s="209"/>
      <c r="D96" s="12" t="e">
        <f>C96/IF(wa!$R$7=1,16,1000)*wa!$D$63</f>
        <v>#DIV/0!</v>
      </c>
      <c r="F96" s="243"/>
      <c r="G96" s="306"/>
      <c r="H96" s="306"/>
      <c r="I96" s="306"/>
      <c r="J96" s="306"/>
      <c r="K96" s="306"/>
      <c r="L96" s="306"/>
      <c r="M96" s="306"/>
      <c r="N96" s="306"/>
      <c r="O96" s="306"/>
      <c r="P96" s="306"/>
    </row>
    <row r="97" spans="1:16" s="7" customFormat="1" x14ac:dyDescent="0.3">
      <c r="A97" s="126" t="str">
        <f>+"Splash over waste ("&amp;IF(wa!$R$7=1,"ounces","grams")&amp;") per batch"</f>
        <v>Splash over waste (grams) per batch</v>
      </c>
      <c r="B97" s="128"/>
      <c r="C97" s="209"/>
      <c r="D97" s="12" t="e">
        <f>C97/IF(wa!$R$7=1,16,1000)*wa!$D$63</f>
        <v>#DIV/0!</v>
      </c>
      <c r="F97" s="243"/>
      <c r="G97" s="306"/>
      <c r="H97" s="306"/>
      <c r="I97" s="306"/>
      <c r="J97" s="306"/>
      <c r="K97" s="306"/>
      <c r="L97" s="306"/>
      <c r="M97" s="306"/>
      <c r="N97" s="306"/>
      <c r="O97" s="306"/>
      <c r="P97" s="306"/>
    </row>
    <row r="98" spans="1:16" s="7" customFormat="1" x14ac:dyDescent="0.3">
      <c r="A98" s="272" t="str">
        <f>+CHOOSE(wa!B51,"","UNITS of finished product used for QC testing","Weight in "&amp;Start!C25&amp;" of finished product used for QC testing")</f>
        <v/>
      </c>
      <c r="B98" s="273"/>
      <c r="C98" s="209"/>
      <c r="D98" s="12" t="e">
        <f>IF(wa!B51=2,wa!D64*'1_Ing'!C98,wa!D64/Start!B25*C98)</f>
        <v>#DIV/0!</v>
      </c>
      <c r="F98" s="243"/>
      <c r="M98"/>
      <c r="N98"/>
    </row>
    <row r="99" spans="1:16" s="7" customFormat="1" ht="15" customHeight="1" x14ac:dyDescent="0.3">
      <c r="A99" s="159" t="str">
        <f>+IF(wa!B51=2,"Net units available for sale ", "Net weight in "&amp;CHOOSE(wa!R7, "Lbs","Kg")&amp;" available for sale")</f>
        <v>Net weight in Kg available for sale</v>
      </c>
      <c r="B99" s="159"/>
      <c r="C99" s="261">
        <f>IF(wa!B51=2,ROUND(Start!B25-'1_Ing'!C98,0),C104-C98/IF(Start!C25="ounces",16,1000))</f>
        <v>0</v>
      </c>
      <c r="D99" s="6"/>
      <c r="F99" s="243"/>
      <c r="G99" s="306" t="s">
        <v>495</v>
      </c>
      <c r="H99" s="306"/>
      <c r="I99" s="306"/>
      <c r="J99" s="306"/>
      <c r="K99" s="306"/>
      <c r="L99" s="307" t="s">
        <v>496</v>
      </c>
      <c r="M99" s="262"/>
      <c r="N99"/>
    </row>
    <row r="100" spans="1:16" ht="28.95" customHeight="1" x14ac:dyDescent="0.3">
      <c r="E100" s="63"/>
      <c r="F100" s="243"/>
      <c r="G100" s="306"/>
      <c r="H100" s="306"/>
      <c r="I100" s="306"/>
      <c r="J100" s="306"/>
      <c r="K100" s="306"/>
      <c r="L100" s="307"/>
      <c r="M100" s="262"/>
    </row>
    <row r="101" spans="1:16" x14ac:dyDescent="0.3">
      <c r="A101" s="317" t="s">
        <v>12</v>
      </c>
      <c r="B101" s="319"/>
      <c r="C101" s="260"/>
      <c r="D101" s="12">
        <f>SUM($D$66:$D$93)</f>
        <v>0</v>
      </c>
      <c r="E101" s="63"/>
      <c r="F101" s="243"/>
      <c r="G101" s="147"/>
      <c r="H101" s="147"/>
      <c r="I101" s="147"/>
      <c r="L101" s="259"/>
    </row>
    <row r="102" spans="1:16" x14ac:dyDescent="0.3">
      <c r="A102" s="317" t="str">
        <f>+"Total weight per batch in "&amp;wa!$R$8</f>
        <v>Total weight per batch in Kg</v>
      </c>
      <c r="B102" s="319"/>
      <c r="C102" s="106">
        <f>+wa!$I$33-IF(wa!R7=2,($C$96+$C$97)/1000,($C$96+$C$97)/16)</f>
        <v>0</v>
      </c>
      <c r="D102" s="7"/>
      <c r="F102" s="243"/>
      <c r="G102" s="308" t="s">
        <v>497</v>
      </c>
      <c r="H102" s="308"/>
      <c r="I102" s="308"/>
      <c r="J102" s="308"/>
      <c r="K102" s="308"/>
      <c r="L102" s="308"/>
      <c r="M102" s="308"/>
      <c r="N102" s="308"/>
      <c r="O102" s="308"/>
      <c r="P102" s="308"/>
    </row>
    <row r="103" spans="1:16" x14ac:dyDescent="0.3">
      <c r="A103" s="315" t="s">
        <v>493</v>
      </c>
      <c r="B103" s="316"/>
      <c r="C103" s="267"/>
      <c r="D103" s="7"/>
      <c r="F103" s="243"/>
      <c r="G103" s="308"/>
      <c r="H103" s="308"/>
      <c r="I103" s="308"/>
      <c r="J103" s="308"/>
      <c r="K103" s="308"/>
      <c r="L103" s="308"/>
      <c r="M103" s="308"/>
      <c r="N103" s="308"/>
      <c r="O103" s="308"/>
      <c r="P103" s="308"/>
    </row>
    <row r="104" spans="1:16" ht="15" customHeight="1" x14ac:dyDescent="0.3">
      <c r="A104" s="317" t="str">
        <f>+"Total weight per batch in "&amp;wa!$R$8</f>
        <v>Total weight per batch in Kg</v>
      </c>
      <c r="B104" s="318"/>
      <c r="C104" s="106">
        <f>+C102*(1-C103)</f>
        <v>0</v>
      </c>
      <c r="D104" s="7"/>
      <c r="F104" s="243"/>
      <c r="K104" s="263"/>
      <c r="L104" s="263"/>
    </row>
    <row r="105" spans="1:16" ht="15" customHeight="1" x14ac:dyDescent="0.3">
      <c r="E105" s="63"/>
      <c r="F105" s="243"/>
      <c r="G105" s="264" t="s">
        <v>490</v>
      </c>
      <c r="H105" s="264"/>
      <c r="I105" s="266">
        <v>1.1200000000000001</v>
      </c>
      <c r="J105" s="299" t="s">
        <v>499</v>
      </c>
      <c r="K105" s="300"/>
      <c r="L105" s="300"/>
      <c r="M105" s="300"/>
      <c r="N105" s="300"/>
      <c r="O105" s="301"/>
    </row>
    <row r="106" spans="1:16" x14ac:dyDescent="0.3">
      <c r="E106" s="63"/>
      <c r="F106" s="243"/>
      <c r="G106" s="264" t="s">
        <v>491</v>
      </c>
      <c r="H106" s="264"/>
      <c r="I106" s="266">
        <v>0.93</v>
      </c>
      <c r="J106" s="302"/>
      <c r="K106" s="303"/>
      <c r="L106" s="303"/>
      <c r="M106" s="303"/>
      <c r="N106" s="303"/>
      <c r="O106" s="304"/>
    </row>
    <row r="107" spans="1:16" x14ac:dyDescent="0.3">
      <c r="F107" s="243"/>
      <c r="G107" s="298" t="s">
        <v>492</v>
      </c>
      <c r="H107" s="298"/>
      <c r="I107" s="265">
        <f>+IF(I105&gt;0,(I105-I106)/I105,0)</f>
        <v>0.16964285714285718</v>
      </c>
      <c r="J107" s="299" t="s">
        <v>500</v>
      </c>
      <c r="K107" s="300"/>
      <c r="L107" s="300"/>
      <c r="M107" s="300"/>
      <c r="N107" s="300"/>
      <c r="O107" s="300"/>
    </row>
    <row r="108" spans="1:16" ht="16.95" customHeight="1" x14ac:dyDescent="0.3">
      <c r="F108" s="243"/>
      <c r="J108" s="302"/>
      <c r="K108" s="303"/>
      <c r="L108" s="303"/>
      <c r="M108" s="303"/>
      <c r="N108" s="303"/>
      <c r="O108" s="303"/>
    </row>
    <row r="109" spans="1:16" x14ac:dyDescent="0.3">
      <c r="G109" s="147"/>
      <c r="H109" s="147"/>
      <c r="I109" s="147"/>
    </row>
    <row r="110" spans="1:16" x14ac:dyDescent="0.3">
      <c r="G110" s="147"/>
      <c r="H110" s="147"/>
      <c r="I110" s="147"/>
    </row>
    <row r="125" spans="1:2" ht="28.8" x14ac:dyDescent="0.3">
      <c r="A125" s="197" t="s">
        <v>202</v>
      </c>
      <c r="B125" s="120" t="s">
        <v>199</v>
      </c>
    </row>
    <row r="126" spans="1:2" x14ac:dyDescent="0.3">
      <c r="A126" t="s">
        <v>197</v>
      </c>
      <c r="B126" s="195" t="s">
        <v>198</v>
      </c>
    </row>
    <row r="127" spans="1:2" x14ac:dyDescent="0.3">
      <c r="A127" t="s">
        <v>203</v>
      </c>
      <c r="B127" s="195" t="s">
        <v>421</v>
      </c>
    </row>
    <row r="128" spans="1:2" x14ac:dyDescent="0.3">
      <c r="A128" t="s">
        <v>160</v>
      </c>
      <c r="B128" s="195" t="s">
        <v>422</v>
      </c>
    </row>
    <row r="129" spans="1:2" x14ac:dyDescent="0.3">
      <c r="A129" t="s">
        <v>153</v>
      </c>
      <c r="B129" s="195" t="s">
        <v>423</v>
      </c>
    </row>
    <row r="130" spans="1:2" x14ac:dyDescent="0.3">
      <c r="A130" t="s">
        <v>161</v>
      </c>
      <c r="B130" s="195" t="s">
        <v>424</v>
      </c>
    </row>
    <row r="131" spans="1:2" x14ac:dyDescent="0.3">
      <c r="A131" t="s">
        <v>441</v>
      </c>
      <c r="B131" s="195" t="s">
        <v>425</v>
      </c>
    </row>
    <row r="132" spans="1:2" x14ac:dyDescent="0.3">
      <c r="A132" t="s">
        <v>200</v>
      </c>
      <c r="B132" s="195" t="s">
        <v>430</v>
      </c>
    </row>
    <row r="133" spans="1:2" x14ac:dyDescent="0.3">
      <c r="A133" t="s">
        <v>177</v>
      </c>
      <c r="B133" s="195" t="s">
        <v>431</v>
      </c>
    </row>
    <row r="134" spans="1:2" x14ac:dyDescent="0.3">
      <c r="A134" t="s">
        <v>369</v>
      </c>
      <c r="B134" s="195" t="s">
        <v>445</v>
      </c>
    </row>
    <row r="135" spans="1:2" x14ac:dyDescent="0.3">
      <c r="A135" t="s">
        <v>443</v>
      </c>
      <c r="B135" s="195" t="s">
        <v>446</v>
      </c>
    </row>
    <row r="136" spans="1:2" x14ac:dyDescent="0.3">
      <c r="A136" t="s">
        <v>370</v>
      </c>
      <c r="B136" s="195" t="s">
        <v>447</v>
      </c>
    </row>
    <row r="137" spans="1:2" x14ac:dyDescent="0.3">
      <c r="A137" t="s">
        <v>442</v>
      </c>
      <c r="B137" s="195" t="s">
        <v>448</v>
      </c>
    </row>
    <row r="138" spans="1:2" x14ac:dyDescent="0.3">
      <c r="A138" t="s">
        <v>201</v>
      </c>
      <c r="B138" s="195" t="s">
        <v>444</v>
      </c>
    </row>
  </sheetData>
  <sheetProtection algorithmName="SHA-512" hashValue="0Tp8dvr70gmIw3VZPPVtl07sEN8Iu+loBTi0M+H1tb0Nh3Wq+Hxhn3ExCRRg51bxjr8oTZ7Bc56kH/1XspVC+Q==" saltValue="Eju1zffkGXojQuqXvr8j/Q==" spinCount="100000" sheet="1" objects="1" scenarios="1"/>
  <mergeCells count="46">
    <mergeCell ref="A63:B63"/>
    <mergeCell ref="A101:B101"/>
    <mergeCell ref="A102:B102"/>
    <mergeCell ref="G13:L15"/>
    <mergeCell ref="G6:L7"/>
    <mergeCell ref="G9:L11"/>
    <mergeCell ref="A59:B59"/>
    <mergeCell ref="A60:B60"/>
    <mergeCell ref="A103:B103"/>
    <mergeCell ref="A104:B104"/>
    <mergeCell ref="A41:B41"/>
    <mergeCell ref="A42:B42"/>
    <mergeCell ref="A40:B40"/>
    <mergeCell ref="A51:B51"/>
    <mergeCell ref="A52:B52"/>
    <mergeCell ref="A53:B53"/>
    <mergeCell ref="A54:B54"/>
    <mergeCell ref="A50:B50"/>
    <mergeCell ref="A55:B55"/>
    <mergeCell ref="A56:B56"/>
    <mergeCell ref="A57:B57"/>
    <mergeCell ref="A58:B58"/>
    <mergeCell ref="A61:B61"/>
    <mergeCell ref="A62:B62"/>
    <mergeCell ref="A3:H3"/>
    <mergeCell ref="A49:B49"/>
    <mergeCell ref="A36:B36"/>
    <mergeCell ref="A37:B37"/>
    <mergeCell ref="A38:B38"/>
    <mergeCell ref="A39:B39"/>
    <mergeCell ref="A47:B47"/>
    <mergeCell ref="A43:B43"/>
    <mergeCell ref="A44:B44"/>
    <mergeCell ref="A45:B45"/>
    <mergeCell ref="A46:B46"/>
    <mergeCell ref="A4:H4"/>
    <mergeCell ref="A35:B35"/>
    <mergeCell ref="A48:B48"/>
    <mergeCell ref="G107:H107"/>
    <mergeCell ref="J105:O106"/>
    <mergeCell ref="G93:P93"/>
    <mergeCell ref="G99:K100"/>
    <mergeCell ref="L99:L100"/>
    <mergeCell ref="G102:P103"/>
    <mergeCell ref="G94:P97"/>
    <mergeCell ref="J107:O108"/>
  </mergeCells>
  <conditionalFormatting sqref="C36:C63">
    <cfRule type="expression" dxfId="22" priority="1">
      <formula>$A36&lt;&gt;""</formula>
    </cfRule>
  </conditionalFormatting>
  <conditionalFormatting sqref="C66:C93">
    <cfRule type="expression" dxfId="21" priority="10">
      <formula>A66&lt;&gt;""</formula>
    </cfRule>
  </conditionalFormatting>
  <hyperlinks>
    <hyperlink ref="H1" location="Start!A1" display="Go to Start " xr:uid="{00000000-0004-0000-0200-000000000000}"/>
    <hyperlink ref="B126" location="Start!A2" display="Start" xr:uid="{00000000-0004-0000-0200-000001000000}"/>
    <hyperlink ref="B127" location="'1_Ing'!A2" display="1_Ing" xr:uid="{00000000-0004-0000-0200-000002000000}"/>
    <hyperlink ref="B128" location="'2_Lab'!A2" display="2_Lab" xr:uid="{00000000-0004-0000-0200-000003000000}"/>
    <hyperlink ref="B129" location="'3_Pkg_G'!A2" display="3_Pkg_G" xr:uid="{00000000-0004-0000-0200-000004000000}"/>
    <hyperlink ref="B130" location="'4_Pkg_FS'!A2" display="4_Pkg_FS" xr:uid="{00000000-0004-0000-0200-000005000000}"/>
    <hyperlink ref="B131" location="'5_Fixed'!A2" display="5_Fixed" xr:uid="{00000000-0004-0000-0200-000006000000}"/>
    <hyperlink ref="B132" location="'6_Price_G'!A2" display="6_Price_G" xr:uid="{00000000-0004-0000-0200-000007000000}"/>
    <hyperlink ref="B133" location="'7_Price_FS'!A2" display="7_Price_FS" xr:uid="{00000000-0004-0000-0200-000008000000}"/>
    <hyperlink ref="B134" location="'8_Sls_Fcst_G'!A4" display="8_Sls_Fcst_G" xr:uid="{00000000-0004-0000-0200-000009000000}"/>
    <hyperlink ref="B136" location="'10_Sls_Fcst_FS'!A4" display="10_Sls_Fcst_FS" xr:uid="{00000000-0004-0000-0200-00000A000000}"/>
    <hyperlink ref="B135" location="'9_Sls_Act_G'!A4" display="9_Sls_Act_G" xr:uid="{00000000-0004-0000-0200-00000B000000}"/>
    <hyperlink ref="B137" location="'11_Sls_Act_FS'!A4" display="11_Sls_Act_FS" xr:uid="{00000000-0004-0000-0200-00000C000000}"/>
    <hyperlink ref="B138" location="'12_P&amp;L'!A2" display="12_P&amp;L" xr:uid="{00000000-0004-0000-02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Drop Down 11">
              <controlPr defaultSize="0" autoLine="0" autoPict="0">
                <anchor moveWithCells="1">
                  <from>
                    <xdr:col>1</xdr:col>
                    <xdr:colOff>0</xdr:colOff>
                    <xdr:row>65</xdr:row>
                    <xdr:rowOff>0</xdr:rowOff>
                  </from>
                  <to>
                    <xdr:col>2</xdr:col>
                    <xdr:colOff>0</xdr:colOff>
                    <xdr:row>66</xdr:row>
                    <xdr:rowOff>22860</xdr:rowOff>
                  </to>
                </anchor>
              </controlPr>
            </control>
          </mc:Choice>
        </mc:AlternateContent>
        <mc:AlternateContent xmlns:mc="http://schemas.openxmlformats.org/markup-compatibility/2006">
          <mc:Choice Requires="x14">
            <control shapeId="1036" r:id="rId5" name="Drop Down 12">
              <controlPr defaultSize="0" autoLine="0" autoPict="0">
                <anchor moveWithCells="1">
                  <from>
                    <xdr:col>1</xdr:col>
                    <xdr:colOff>0</xdr:colOff>
                    <xdr:row>66</xdr:row>
                    <xdr:rowOff>0</xdr:rowOff>
                  </from>
                  <to>
                    <xdr:col>2</xdr:col>
                    <xdr:colOff>0</xdr:colOff>
                    <xdr:row>67</xdr:row>
                    <xdr:rowOff>22860</xdr:rowOff>
                  </to>
                </anchor>
              </controlPr>
            </control>
          </mc:Choice>
        </mc:AlternateContent>
        <mc:AlternateContent xmlns:mc="http://schemas.openxmlformats.org/markup-compatibility/2006">
          <mc:Choice Requires="x14">
            <control shapeId="1037" r:id="rId6" name="Drop Down 13">
              <controlPr defaultSize="0" autoLine="0" autoPict="0">
                <anchor moveWithCells="1">
                  <from>
                    <xdr:col>1</xdr:col>
                    <xdr:colOff>0</xdr:colOff>
                    <xdr:row>67</xdr:row>
                    <xdr:rowOff>0</xdr:rowOff>
                  </from>
                  <to>
                    <xdr:col>2</xdr:col>
                    <xdr:colOff>0</xdr:colOff>
                    <xdr:row>68</xdr:row>
                    <xdr:rowOff>22860</xdr:rowOff>
                  </to>
                </anchor>
              </controlPr>
            </control>
          </mc:Choice>
        </mc:AlternateContent>
        <mc:AlternateContent xmlns:mc="http://schemas.openxmlformats.org/markup-compatibility/2006">
          <mc:Choice Requires="x14">
            <control shapeId="1038" r:id="rId7" name="Drop Down 14">
              <controlPr defaultSize="0" autoLine="0" autoPict="0">
                <anchor moveWithCells="1">
                  <from>
                    <xdr:col>1</xdr:col>
                    <xdr:colOff>0</xdr:colOff>
                    <xdr:row>68</xdr:row>
                    <xdr:rowOff>0</xdr:rowOff>
                  </from>
                  <to>
                    <xdr:col>2</xdr:col>
                    <xdr:colOff>0</xdr:colOff>
                    <xdr:row>69</xdr:row>
                    <xdr:rowOff>22860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1</xdr:col>
                    <xdr:colOff>0</xdr:colOff>
                    <xdr:row>69</xdr:row>
                    <xdr:rowOff>0</xdr:rowOff>
                  </from>
                  <to>
                    <xdr:col>2</xdr:col>
                    <xdr:colOff>0</xdr:colOff>
                    <xdr:row>70</xdr:row>
                    <xdr:rowOff>22860</xdr:rowOff>
                  </to>
                </anchor>
              </controlPr>
            </control>
          </mc:Choice>
        </mc:AlternateContent>
        <mc:AlternateContent xmlns:mc="http://schemas.openxmlformats.org/markup-compatibility/2006">
          <mc:Choice Requires="x14">
            <control shapeId="1040" r:id="rId9" name="Drop Down 16">
              <controlPr defaultSize="0" autoLine="0" autoPict="0">
                <anchor moveWithCells="1">
                  <from>
                    <xdr:col>1</xdr:col>
                    <xdr:colOff>0</xdr:colOff>
                    <xdr:row>70</xdr:row>
                    <xdr:rowOff>0</xdr:rowOff>
                  </from>
                  <to>
                    <xdr:col>2</xdr:col>
                    <xdr:colOff>0</xdr:colOff>
                    <xdr:row>71</xdr:row>
                    <xdr:rowOff>22860</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1</xdr:col>
                    <xdr:colOff>0</xdr:colOff>
                    <xdr:row>71</xdr:row>
                    <xdr:rowOff>0</xdr:rowOff>
                  </from>
                  <to>
                    <xdr:col>2</xdr:col>
                    <xdr:colOff>0</xdr:colOff>
                    <xdr:row>72</xdr:row>
                    <xdr:rowOff>22860</xdr:rowOff>
                  </to>
                </anchor>
              </controlPr>
            </control>
          </mc:Choice>
        </mc:AlternateContent>
        <mc:AlternateContent xmlns:mc="http://schemas.openxmlformats.org/markup-compatibility/2006">
          <mc:Choice Requires="x14">
            <control shapeId="1042" r:id="rId11" name="Drop Down 18">
              <controlPr defaultSize="0" autoLine="0" autoPict="0">
                <anchor moveWithCells="1">
                  <from>
                    <xdr:col>1</xdr:col>
                    <xdr:colOff>0</xdr:colOff>
                    <xdr:row>72</xdr:row>
                    <xdr:rowOff>0</xdr:rowOff>
                  </from>
                  <to>
                    <xdr:col>2</xdr:col>
                    <xdr:colOff>0</xdr:colOff>
                    <xdr:row>73</xdr:row>
                    <xdr:rowOff>22860</xdr:rowOff>
                  </to>
                </anchor>
              </controlPr>
            </control>
          </mc:Choice>
        </mc:AlternateContent>
        <mc:AlternateContent xmlns:mc="http://schemas.openxmlformats.org/markup-compatibility/2006">
          <mc:Choice Requires="x14">
            <control shapeId="1043" r:id="rId12" name="Drop Down 19">
              <controlPr defaultSize="0" autoLine="0" autoPict="0">
                <anchor moveWithCells="1">
                  <from>
                    <xdr:col>1</xdr:col>
                    <xdr:colOff>0</xdr:colOff>
                    <xdr:row>73</xdr:row>
                    <xdr:rowOff>0</xdr:rowOff>
                  </from>
                  <to>
                    <xdr:col>2</xdr:col>
                    <xdr:colOff>0</xdr:colOff>
                    <xdr:row>74</xdr:row>
                    <xdr:rowOff>22860</xdr:rowOff>
                  </to>
                </anchor>
              </controlPr>
            </control>
          </mc:Choice>
        </mc:AlternateContent>
        <mc:AlternateContent xmlns:mc="http://schemas.openxmlformats.org/markup-compatibility/2006">
          <mc:Choice Requires="x14">
            <control shapeId="1044" r:id="rId13" name="Drop Down 20">
              <controlPr defaultSize="0" autoLine="0" autoPict="0">
                <anchor moveWithCells="1">
                  <from>
                    <xdr:col>1</xdr:col>
                    <xdr:colOff>0</xdr:colOff>
                    <xdr:row>74</xdr:row>
                    <xdr:rowOff>0</xdr:rowOff>
                  </from>
                  <to>
                    <xdr:col>2</xdr:col>
                    <xdr:colOff>0</xdr:colOff>
                    <xdr:row>75</xdr:row>
                    <xdr:rowOff>22860</xdr:rowOff>
                  </to>
                </anchor>
              </controlPr>
            </control>
          </mc:Choice>
        </mc:AlternateContent>
        <mc:AlternateContent xmlns:mc="http://schemas.openxmlformats.org/markup-compatibility/2006">
          <mc:Choice Requires="x14">
            <control shapeId="1045" r:id="rId14" name="Drop Down 21">
              <controlPr defaultSize="0" autoLine="0" autoPict="0">
                <anchor moveWithCells="1">
                  <from>
                    <xdr:col>1</xdr:col>
                    <xdr:colOff>0</xdr:colOff>
                    <xdr:row>75</xdr:row>
                    <xdr:rowOff>0</xdr:rowOff>
                  </from>
                  <to>
                    <xdr:col>2</xdr:col>
                    <xdr:colOff>0</xdr:colOff>
                    <xdr:row>76</xdr:row>
                    <xdr:rowOff>22860</xdr:rowOff>
                  </to>
                </anchor>
              </controlPr>
            </control>
          </mc:Choice>
        </mc:AlternateContent>
        <mc:AlternateContent xmlns:mc="http://schemas.openxmlformats.org/markup-compatibility/2006">
          <mc:Choice Requires="x14">
            <control shapeId="1046" r:id="rId15" name="Drop Down 22">
              <controlPr defaultSize="0" autoLine="0" autoPict="0">
                <anchor moveWithCells="1">
                  <from>
                    <xdr:col>1</xdr:col>
                    <xdr:colOff>0</xdr:colOff>
                    <xdr:row>76</xdr:row>
                    <xdr:rowOff>0</xdr:rowOff>
                  </from>
                  <to>
                    <xdr:col>2</xdr:col>
                    <xdr:colOff>0</xdr:colOff>
                    <xdr:row>77</xdr:row>
                    <xdr:rowOff>22860</xdr:rowOff>
                  </to>
                </anchor>
              </controlPr>
            </control>
          </mc:Choice>
        </mc:AlternateContent>
        <mc:AlternateContent xmlns:mc="http://schemas.openxmlformats.org/markup-compatibility/2006">
          <mc:Choice Requires="x14">
            <control shapeId="1047" r:id="rId16" name="Drop Down 23">
              <controlPr defaultSize="0" autoLine="0" autoPict="0">
                <anchor moveWithCells="1">
                  <from>
                    <xdr:col>1</xdr:col>
                    <xdr:colOff>0</xdr:colOff>
                    <xdr:row>77</xdr:row>
                    <xdr:rowOff>0</xdr:rowOff>
                  </from>
                  <to>
                    <xdr:col>2</xdr:col>
                    <xdr:colOff>0</xdr:colOff>
                    <xdr:row>78</xdr:row>
                    <xdr:rowOff>22860</xdr:rowOff>
                  </to>
                </anchor>
              </controlPr>
            </control>
          </mc:Choice>
        </mc:AlternateContent>
        <mc:AlternateContent xmlns:mc="http://schemas.openxmlformats.org/markup-compatibility/2006">
          <mc:Choice Requires="x14">
            <control shapeId="1048" r:id="rId17" name="Drop Down 24">
              <controlPr defaultSize="0" autoLine="0" autoPict="0">
                <anchor moveWithCells="1">
                  <from>
                    <xdr:col>1</xdr:col>
                    <xdr:colOff>0</xdr:colOff>
                    <xdr:row>78</xdr:row>
                    <xdr:rowOff>0</xdr:rowOff>
                  </from>
                  <to>
                    <xdr:col>2</xdr:col>
                    <xdr:colOff>0</xdr:colOff>
                    <xdr:row>79</xdr:row>
                    <xdr:rowOff>22860</xdr:rowOff>
                  </to>
                </anchor>
              </controlPr>
            </control>
          </mc:Choice>
        </mc:AlternateContent>
        <mc:AlternateContent xmlns:mc="http://schemas.openxmlformats.org/markup-compatibility/2006">
          <mc:Choice Requires="x14">
            <control shapeId="1049" r:id="rId18" name="Drop Down 25">
              <controlPr defaultSize="0" autoLine="0" autoPict="0">
                <anchor moveWithCells="1">
                  <from>
                    <xdr:col>1</xdr:col>
                    <xdr:colOff>0</xdr:colOff>
                    <xdr:row>79</xdr:row>
                    <xdr:rowOff>0</xdr:rowOff>
                  </from>
                  <to>
                    <xdr:col>2</xdr:col>
                    <xdr:colOff>0</xdr:colOff>
                    <xdr:row>80</xdr:row>
                    <xdr:rowOff>22860</xdr:rowOff>
                  </to>
                </anchor>
              </controlPr>
            </control>
          </mc:Choice>
        </mc:AlternateContent>
        <mc:AlternateContent xmlns:mc="http://schemas.openxmlformats.org/markup-compatibility/2006">
          <mc:Choice Requires="x14">
            <control shapeId="1050" r:id="rId19" name="Drop Down 26">
              <controlPr defaultSize="0" autoLine="0" autoPict="0">
                <anchor moveWithCells="1">
                  <from>
                    <xdr:col>1</xdr:col>
                    <xdr:colOff>0</xdr:colOff>
                    <xdr:row>90</xdr:row>
                    <xdr:rowOff>0</xdr:rowOff>
                  </from>
                  <to>
                    <xdr:col>2</xdr:col>
                    <xdr:colOff>0</xdr:colOff>
                    <xdr:row>91</xdr:row>
                    <xdr:rowOff>22860</xdr:rowOff>
                  </to>
                </anchor>
              </controlPr>
            </control>
          </mc:Choice>
        </mc:AlternateContent>
        <mc:AlternateContent xmlns:mc="http://schemas.openxmlformats.org/markup-compatibility/2006">
          <mc:Choice Requires="x14">
            <control shapeId="1051" r:id="rId20" name="Drop Down 27">
              <controlPr defaultSize="0" autoLine="0" autoPict="0">
                <anchor moveWithCells="1">
                  <from>
                    <xdr:col>1</xdr:col>
                    <xdr:colOff>0</xdr:colOff>
                    <xdr:row>91</xdr:row>
                    <xdr:rowOff>0</xdr:rowOff>
                  </from>
                  <to>
                    <xdr:col>2</xdr:col>
                    <xdr:colOff>0</xdr:colOff>
                    <xdr:row>92</xdr:row>
                    <xdr:rowOff>22860</xdr:rowOff>
                  </to>
                </anchor>
              </controlPr>
            </control>
          </mc:Choice>
        </mc:AlternateContent>
        <mc:AlternateContent xmlns:mc="http://schemas.openxmlformats.org/markup-compatibility/2006">
          <mc:Choice Requires="x14">
            <control shapeId="1052" r:id="rId21" name="Drop Down 28">
              <controlPr defaultSize="0" autoLine="0" autoPict="0">
                <anchor moveWithCells="1">
                  <from>
                    <xdr:col>1</xdr:col>
                    <xdr:colOff>0</xdr:colOff>
                    <xdr:row>92</xdr:row>
                    <xdr:rowOff>0</xdr:rowOff>
                  </from>
                  <to>
                    <xdr:col>2</xdr:col>
                    <xdr:colOff>0</xdr:colOff>
                    <xdr:row>93</xdr:row>
                    <xdr:rowOff>22860</xdr:rowOff>
                  </to>
                </anchor>
              </controlPr>
            </control>
          </mc:Choice>
        </mc:AlternateContent>
        <mc:AlternateContent xmlns:mc="http://schemas.openxmlformats.org/markup-compatibility/2006">
          <mc:Choice Requires="x14">
            <control shapeId="1053" r:id="rId22" name="Drop Down 29">
              <controlPr defaultSize="0" autoLine="0" autoPict="0">
                <anchor moveWithCells="1">
                  <from>
                    <xdr:col>1</xdr:col>
                    <xdr:colOff>0</xdr:colOff>
                    <xdr:row>79</xdr:row>
                    <xdr:rowOff>0</xdr:rowOff>
                  </from>
                  <to>
                    <xdr:col>2</xdr:col>
                    <xdr:colOff>0</xdr:colOff>
                    <xdr:row>80</xdr:row>
                    <xdr:rowOff>22860</xdr:rowOff>
                  </to>
                </anchor>
              </controlPr>
            </control>
          </mc:Choice>
        </mc:AlternateContent>
        <mc:AlternateContent xmlns:mc="http://schemas.openxmlformats.org/markup-compatibility/2006">
          <mc:Choice Requires="x14">
            <control shapeId="1054" r:id="rId23" name="Drop Down 30">
              <controlPr defaultSize="0" autoLine="0" autoPict="0">
                <anchor moveWithCells="1">
                  <from>
                    <xdr:col>1</xdr:col>
                    <xdr:colOff>0</xdr:colOff>
                    <xdr:row>80</xdr:row>
                    <xdr:rowOff>0</xdr:rowOff>
                  </from>
                  <to>
                    <xdr:col>2</xdr:col>
                    <xdr:colOff>0</xdr:colOff>
                    <xdr:row>81</xdr:row>
                    <xdr:rowOff>22860</xdr:rowOff>
                  </to>
                </anchor>
              </controlPr>
            </control>
          </mc:Choice>
        </mc:AlternateContent>
        <mc:AlternateContent xmlns:mc="http://schemas.openxmlformats.org/markup-compatibility/2006">
          <mc:Choice Requires="x14">
            <control shapeId="1055" r:id="rId24" name="Drop Down 31">
              <controlPr defaultSize="0" autoLine="0" autoPict="0">
                <anchor moveWithCells="1">
                  <from>
                    <xdr:col>1</xdr:col>
                    <xdr:colOff>0</xdr:colOff>
                    <xdr:row>80</xdr:row>
                    <xdr:rowOff>0</xdr:rowOff>
                  </from>
                  <to>
                    <xdr:col>2</xdr:col>
                    <xdr:colOff>0</xdr:colOff>
                    <xdr:row>81</xdr:row>
                    <xdr:rowOff>22860</xdr:rowOff>
                  </to>
                </anchor>
              </controlPr>
            </control>
          </mc:Choice>
        </mc:AlternateContent>
        <mc:AlternateContent xmlns:mc="http://schemas.openxmlformats.org/markup-compatibility/2006">
          <mc:Choice Requires="x14">
            <control shapeId="1056" r:id="rId25" name="Drop Down 32">
              <controlPr defaultSize="0" autoLine="0" autoPict="0">
                <anchor moveWithCells="1">
                  <from>
                    <xdr:col>1</xdr:col>
                    <xdr:colOff>0</xdr:colOff>
                    <xdr:row>81</xdr:row>
                    <xdr:rowOff>0</xdr:rowOff>
                  </from>
                  <to>
                    <xdr:col>2</xdr:col>
                    <xdr:colOff>0</xdr:colOff>
                    <xdr:row>82</xdr:row>
                    <xdr:rowOff>22860</xdr:rowOff>
                  </to>
                </anchor>
              </controlPr>
            </control>
          </mc:Choice>
        </mc:AlternateContent>
        <mc:AlternateContent xmlns:mc="http://schemas.openxmlformats.org/markup-compatibility/2006">
          <mc:Choice Requires="x14">
            <control shapeId="1057" r:id="rId26" name="Drop Down 33">
              <controlPr defaultSize="0" autoLine="0" autoPict="0">
                <anchor moveWithCells="1">
                  <from>
                    <xdr:col>1</xdr:col>
                    <xdr:colOff>0</xdr:colOff>
                    <xdr:row>81</xdr:row>
                    <xdr:rowOff>0</xdr:rowOff>
                  </from>
                  <to>
                    <xdr:col>2</xdr:col>
                    <xdr:colOff>0</xdr:colOff>
                    <xdr:row>82</xdr:row>
                    <xdr:rowOff>22860</xdr:rowOff>
                  </to>
                </anchor>
              </controlPr>
            </control>
          </mc:Choice>
        </mc:AlternateContent>
        <mc:AlternateContent xmlns:mc="http://schemas.openxmlformats.org/markup-compatibility/2006">
          <mc:Choice Requires="x14">
            <control shapeId="1058" r:id="rId27" name="Drop Down 34">
              <controlPr defaultSize="0" autoLine="0" autoPict="0">
                <anchor moveWithCells="1">
                  <from>
                    <xdr:col>1</xdr:col>
                    <xdr:colOff>0</xdr:colOff>
                    <xdr:row>82</xdr:row>
                    <xdr:rowOff>0</xdr:rowOff>
                  </from>
                  <to>
                    <xdr:col>2</xdr:col>
                    <xdr:colOff>0</xdr:colOff>
                    <xdr:row>83</xdr:row>
                    <xdr:rowOff>22860</xdr:rowOff>
                  </to>
                </anchor>
              </controlPr>
            </control>
          </mc:Choice>
        </mc:AlternateContent>
        <mc:AlternateContent xmlns:mc="http://schemas.openxmlformats.org/markup-compatibility/2006">
          <mc:Choice Requires="x14">
            <control shapeId="1059" r:id="rId28" name="Drop Down 35">
              <controlPr defaultSize="0" autoLine="0" autoPict="0">
                <anchor moveWithCells="1">
                  <from>
                    <xdr:col>1</xdr:col>
                    <xdr:colOff>0</xdr:colOff>
                    <xdr:row>82</xdr:row>
                    <xdr:rowOff>0</xdr:rowOff>
                  </from>
                  <to>
                    <xdr:col>2</xdr:col>
                    <xdr:colOff>0</xdr:colOff>
                    <xdr:row>83</xdr:row>
                    <xdr:rowOff>22860</xdr:rowOff>
                  </to>
                </anchor>
              </controlPr>
            </control>
          </mc:Choice>
        </mc:AlternateContent>
        <mc:AlternateContent xmlns:mc="http://schemas.openxmlformats.org/markup-compatibility/2006">
          <mc:Choice Requires="x14">
            <control shapeId="1060" r:id="rId29" name="Drop Down 36">
              <controlPr defaultSize="0" autoLine="0" autoPict="0">
                <anchor moveWithCells="1">
                  <from>
                    <xdr:col>1</xdr:col>
                    <xdr:colOff>0</xdr:colOff>
                    <xdr:row>83</xdr:row>
                    <xdr:rowOff>0</xdr:rowOff>
                  </from>
                  <to>
                    <xdr:col>2</xdr:col>
                    <xdr:colOff>0</xdr:colOff>
                    <xdr:row>84</xdr:row>
                    <xdr:rowOff>22860</xdr:rowOff>
                  </to>
                </anchor>
              </controlPr>
            </control>
          </mc:Choice>
        </mc:AlternateContent>
        <mc:AlternateContent xmlns:mc="http://schemas.openxmlformats.org/markup-compatibility/2006">
          <mc:Choice Requires="x14">
            <control shapeId="1061" r:id="rId30" name="Drop Down 37">
              <controlPr defaultSize="0" autoLine="0" autoPict="0">
                <anchor moveWithCells="1">
                  <from>
                    <xdr:col>1</xdr:col>
                    <xdr:colOff>0</xdr:colOff>
                    <xdr:row>83</xdr:row>
                    <xdr:rowOff>0</xdr:rowOff>
                  </from>
                  <to>
                    <xdr:col>2</xdr:col>
                    <xdr:colOff>0</xdr:colOff>
                    <xdr:row>84</xdr:row>
                    <xdr:rowOff>22860</xdr:rowOff>
                  </to>
                </anchor>
              </controlPr>
            </control>
          </mc:Choice>
        </mc:AlternateContent>
        <mc:AlternateContent xmlns:mc="http://schemas.openxmlformats.org/markup-compatibility/2006">
          <mc:Choice Requires="x14">
            <control shapeId="1062" r:id="rId31" name="Drop Down 38">
              <controlPr defaultSize="0" autoLine="0" autoPict="0">
                <anchor moveWithCells="1">
                  <from>
                    <xdr:col>1</xdr:col>
                    <xdr:colOff>0</xdr:colOff>
                    <xdr:row>84</xdr:row>
                    <xdr:rowOff>0</xdr:rowOff>
                  </from>
                  <to>
                    <xdr:col>2</xdr:col>
                    <xdr:colOff>0</xdr:colOff>
                    <xdr:row>85</xdr:row>
                    <xdr:rowOff>22860</xdr:rowOff>
                  </to>
                </anchor>
              </controlPr>
            </control>
          </mc:Choice>
        </mc:AlternateContent>
        <mc:AlternateContent xmlns:mc="http://schemas.openxmlformats.org/markup-compatibility/2006">
          <mc:Choice Requires="x14">
            <control shapeId="1063" r:id="rId32" name="Drop Down 39">
              <controlPr defaultSize="0" autoLine="0" autoPict="0">
                <anchor moveWithCells="1">
                  <from>
                    <xdr:col>1</xdr:col>
                    <xdr:colOff>0</xdr:colOff>
                    <xdr:row>84</xdr:row>
                    <xdr:rowOff>0</xdr:rowOff>
                  </from>
                  <to>
                    <xdr:col>2</xdr:col>
                    <xdr:colOff>0</xdr:colOff>
                    <xdr:row>85</xdr:row>
                    <xdr:rowOff>22860</xdr:rowOff>
                  </to>
                </anchor>
              </controlPr>
            </control>
          </mc:Choice>
        </mc:AlternateContent>
        <mc:AlternateContent xmlns:mc="http://schemas.openxmlformats.org/markup-compatibility/2006">
          <mc:Choice Requires="x14">
            <control shapeId="1064" r:id="rId33" name="Drop Down 40">
              <controlPr defaultSize="0" autoLine="0" autoPict="0">
                <anchor moveWithCells="1">
                  <from>
                    <xdr:col>1</xdr:col>
                    <xdr:colOff>0</xdr:colOff>
                    <xdr:row>85</xdr:row>
                    <xdr:rowOff>0</xdr:rowOff>
                  </from>
                  <to>
                    <xdr:col>2</xdr:col>
                    <xdr:colOff>0</xdr:colOff>
                    <xdr:row>86</xdr:row>
                    <xdr:rowOff>22860</xdr:rowOff>
                  </to>
                </anchor>
              </controlPr>
            </control>
          </mc:Choice>
        </mc:AlternateContent>
        <mc:AlternateContent xmlns:mc="http://schemas.openxmlformats.org/markup-compatibility/2006">
          <mc:Choice Requires="x14">
            <control shapeId="1065" r:id="rId34" name="Drop Down 41">
              <controlPr defaultSize="0" autoLine="0" autoPict="0">
                <anchor moveWithCells="1">
                  <from>
                    <xdr:col>1</xdr:col>
                    <xdr:colOff>0</xdr:colOff>
                    <xdr:row>85</xdr:row>
                    <xdr:rowOff>0</xdr:rowOff>
                  </from>
                  <to>
                    <xdr:col>2</xdr:col>
                    <xdr:colOff>0</xdr:colOff>
                    <xdr:row>86</xdr:row>
                    <xdr:rowOff>22860</xdr:rowOff>
                  </to>
                </anchor>
              </controlPr>
            </control>
          </mc:Choice>
        </mc:AlternateContent>
        <mc:AlternateContent xmlns:mc="http://schemas.openxmlformats.org/markup-compatibility/2006">
          <mc:Choice Requires="x14">
            <control shapeId="1066" r:id="rId35" name="Drop Down 42">
              <controlPr defaultSize="0" autoLine="0" autoPict="0">
                <anchor moveWithCells="1">
                  <from>
                    <xdr:col>1</xdr:col>
                    <xdr:colOff>0</xdr:colOff>
                    <xdr:row>86</xdr:row>
                    <xdr:rowOff>0</xdr:rowOff>
                  </from>
                  <to>
                    <xdr:col>2</xdr:col>
                    <xdr:colOff>0</xdr:colOff>
                    <xdr:row>87</xdr:row>
                    <xdr:rowOff>22860</xdr:rowOff>
                  </to>
                </anchor>
              </controlPr>
            </control>
          </mc:Choice>
        </mc:AlternateContent>
        <mc:AlternateContent xmlns:mc="http://schemas.openxmlformats.org/markup-compatibility/2006">
          <mc:Choice Requires="x14">
            <control shapeId="1067" r:id="rId36" name="Drop Down 43">
              <controlPr defaultSize="0" autoLine="0" autoPict="0">
                <anchor moveWithCells="1">
                  <from>
                    <xdr:col>1</xdr:col>
                    <xdr:colOff>0</xdr:colOff>
                    <xdr:row>86</xdr:row>
                    <xdr:rowOff>0</xdr:rowOff>
                  </from>
                  <to>
                    <xdr:col>2</xdr:col>
                    <xdr:colOff>0</xdr:colOff>
                    <xdr:row>87</xdr:row>
                    <xdr:rowOff>22860</xdr:rowOff>
                  </to>
                </anchor>
              </controlPr>
            </control>
          </mc:Choice>
        </mc:AlternateContent>
        <mc:AlternateContent xmlns:mc="http://schemas.openxmlformats.org/markup-compatibility/2006">
          <mc:Choice Requires="x14">
            <control shapeId="1068" r:id="rId37" name="Drop Down 44">
              <controlPr defaultSize="0" autoLine="0" autoPict="0">
                <anchor moveWithCells="1">
                  <from>
                    <xdr:col>1</xdr:col>
                    <xdr:colOff>0</xdr:colOff>
                    <xdr:row>87</xdr:row>
                    <xdr:rowOff>0</xdr:rowOff>
                  </from>
                  <to>
                    <xdr:col>2</xdr:col>
                    <xdr:colOff>0</xdr:colOff>
                    <xdr:row>88</xdr:row>
                    <xdr:rowOff>22860</xdr:rowOff>
                  </to>
                </anchor>
              </controlPr>
            </control>
          </mc:Choice>
        </mc:AlternateContent>
        <mc:AlternateContent xmlns:mc="http://schemas.openxmlformats.org/markup-compatibility/2006">
          <mc:Choice Requires="x14">
            <control shapeId="1069" r:id="rId38" name="Drop Down 45">
              <controlPr defaultSize="0" autoLine="0" autoPict="0">
                <anchor moveWithCells="1">
                  <from>
                    <xdr:col>1</xdr:col>
                    <xdr:colOff>0</xdr:colOff>
                    <xdr:row>87</xdr:row>
                    <xdr:rowOff>0</xdr:rowOff>
                  </from>
                  <to>
                    <xdr:col>2</xdr:col>
                    <xdr:colOff>0</xdr:colOff>
                    <xdr:row>88</xdr:row>
                    <xdr:rowOff>22860</xdr:rowOff>
                  </to>
                </anchor>
              </controlPr>
            </control>
          </mc:Choice>
        </mc:AlternateContent>
        <mc:AlternateContent xmlns:mc="http://schemas.openxmlformats.org/markup-compatibility/2006">
          <mc:Choice Requires="x14">
            <control shapeId="1070" r:id="rId39" name="Drop Down 46">
              <controlPr defaultSize="0" autoLine="0" autoPict="0">
                <anchor moveWithCells="1">
                  <from>
                    <xdr:col>1</xdr:col>
                    <xdr:colOff>0</xdr:colOff>
                    <xdr:row>88</xdr:row>
                    <xdr:rowOff>0</xdr:rowOff>
                  </from>
                  <to>
                    <xdr:col>2</xdr:col>
                    <xdr:colOff>0</xdr:colOff>
                    <xdr:row>89</xdr:row>
                    <xdr:rowOff>22860</xdr:rowOff>
                  </to>
                </anchor>
              </controlPr>
            </control>
          </mc:Choice>
        </mc:AlternateContent>
        <mc:AlternateContent xmlns:mc="http://schemas.openxmlformats.org/markup-compatibility/2006">
          <mc:Choice Requires="x14">
            <control shapeId="1071" r:id="rId40" name="Drop Down 47">
              <controlPr defaultSize="0" autoLine="0" autoPict="0">
                <anchor moveWithCells="1">
                  <from>
                    <xdr:col>1</xdr:col>
                    <xdr:colOff>0</xdr:colOff>
                    <xdr:row>88</xdr:row>
                    <xdr:rowOff>0</xdr:rowOff>
                  </from>
                  <to>
                    <xdr:col>2</xdr:col>
                    <xdr:colOff>0</xdr:colOff>
                    <xdr:row>89</xdr:row>
                    <xdr:rowOff>22860</xdr:rowOff>
                  </to>
                </anchor>
              </controlPr>
            </control>
          </mc:Choice>
        </mc:AlternateContent>
        <mc:AlternateContent xmlns:mc="http://schemas.openxmlformats.org/markup-compatibility/2006">
          <mc:Choice Requires="x14">
            <control shapeId="1072" r:id="rId41" name="Drop Down 48">
              <controlPr defaultSize="0" autoLine="0" autoPict="0">
                <anchor moveWithCells="1">
                  <from>
                    <xdr:col>1</xdr:col>
                    <xdr:colOff>0</xdr:colOff>
                    <xdr:row>89</xdr:row>
                    <xdr:rowOff>0</xdr:rowOff>
                  </from>
                  <to>
                    <xdr:col>2</xdr:col>
                    <xdr:colOff>0</xdr:colOff>
                    <xdr:row>90</xdr:row>
                    <xdr:rowOff>22860</xdr:rowOff>
                  </to>
                </anchor>
              </controlPr>
            </control>
          </mc:Choice>
        </mc:AlternateContent>
        <mc:AlternateContent xmlns:mc="http://schemas.openxmlformats.org/markup-compatibility/2006">
          <mc:Choice Requires="x14">
            <control shapeId="1093" r:id="rId42" name="Drop Down 69">
              <controlPr defaultSize="0" autoLine="0" autoPict="0">
                <anchor moveWithCells="1">
                  <from>
                    <xdr:col>3</xdr:col>
                    <xdr:colOff>0</xdr:colOff>
                    <xdr:row>5</xdr:row>
                    <xdr:rowOff>0</xdr:rowOff>
                  </from>
                  <to>
                    <xdr:col>4</xdr:col>
                    <xdr:colOff>175260</xdr:colOff>
                    <xdr:row>6</xdr:row>
                    <xdr:rowOff>15240</xdr:rowOff>
                  </to>
                </anchor>
              </controlPr>
            </control>
          </mc:Choice>
        </mc:AlternateContent>
        <mc:AlternateContent xmlns:mc="http://schemas.openxmlformats.org/markup-compatibility/2006">
          <mc:Choice Requires="x14">
            <control shapeId="1094" r:id="rId43" name="Drop Down 70">
              <controlPr defaultSize="0" autoLine="0" autoPict="0">
                <anchor moveWithCells="1">
                  <from>
                    <xdr:col>3</xdr:col>
                    <xdr:colOff>0</xdr:colOff>
                    <xdr:row>6</xdr:row>
                    <xdr:rowOff>0</xdr:rowOff>
                  </from>
                  <to>
                    <xdr:col>4</xdr:col>
                    <xdr:colOff>175260</xdr:colOff>
                    <xdr:row>7</xdr:row>
                    <xdr:rowOff>15240</xdr:rowOff>
                  </to>
                </anchor>
              </controlPr>
            </control>
          </mc:Choice>
        </mc:AlternateContent>
        <mc:AlternateContent xmlns:mc="http://schemas.openxmlformats.org/markup-compatibility/2006">
          <mc:Choice Requires="x14">
            <control shapeId="1095" r:id="rId44" name="Drop Down 71">
              <controlPr defaultSize="0" autoLine="0" autoPict="0">
                <anchor moveWithCells="1">
                  <from>
                    <xdr:col>3</xdr:col>
                    <xdr:colOff>0</xdr:colOff>
                    <xdr:row>7</xdr:row>
                    <xdr:rowOff>0</xdr:rowOff>
                  </from>
                  <to>
                    <xdr:col>4</xdr:col>
                    <xdr:colOff>175260</xdr:colOff>
                    <xdr:row>8</xdr:row>
                    <xdr:rowOff>15240</xdr:rowOff>
                  </to>
                </anchor>
              </controlPr>
            </control>
          </mc:Choice>
        </mc:AlternateContent>
        <mc:AlternateContent xmlns:mc="http://schemas.openxmlformats.org/markup-compatibility/2006">
          <mc:Choice Requires="x14">
            <control shapeId="1096" r:id="rId45" name="Drop Down 72">
              <controlPr defaultSize="0" autoLine="0" autoPict="0">
                <anchor moveWithCells="1">
                  <from>
                    <xdr:col>3</xdr:col>
                    <xdr:colOff>0</xdr:colOff>
                    <xdr:row>8</xdr:row>
                    <xdr:rowOff>0</xdr:rowOff>
                  </from>
                  <to>
                    <xdr:col>4</xdr:col>
                    <xdr:colOff>175260</xdr:colOff>
                    <xdr:row>9</xdr:row>
                    <xdr:rowOff>15240</xdr:rowOff>
                  </to>
                </anchor>
              </controlPr>
            </control>
          </mc:Choice>
        </mc:AlternateContent>
        <mc:AlternateContent xmlns:mc="http://schemas.openxmlformats.org/markup-compatibility/2006">
          <mc:Choice Requires="x14">
            <control shapeId="1098" r:id="rId46" name="Drop Down 74">
              <controlPr defaultSize="0" autoLine="0" autoPict="0">
                <anchor moveWithCells="1">
                  <from>
                    <xdr:col>3</xdr:col>
                    <xdr:colOff>0</xdr:colOff>
                    <xdr:row>9</xdr:row>
                    <xdr:rowOff>0</xdr:rowOff>
                  </from>
                  <to>
                    <xdr:col>4</xdr:col>
                    <xdr:colOff>175260</xdr:colOff>
                    <xdr:row>10</xdr:row>
                    <xdr:rowOff>15240</xdr:rowOff>
                  </to>
                </anchor>
              </controlPr>
            </control>
          </mc:Choice>
        </mc:AlternateContent>
        <mc:AlternateContent xmlns:mc="http://schemas.openxmlformats.org/markup-compatibility/2006">
          <mc:Choice Requires="x14">
            <control shapeId="1099" r:id="rId47" name="Drop Down 75">
              <controlPr defaultSize="0" autoLine="0" autoPict="0">
                <anchor moveWithCells="1">
                  <from>
                    <xdr:col>3</xdr:col>
                    <xdr:colOff>0</xdr:colOff>
                    <xdr:row>10</xdr:row>
                    <xdr:rowOff>0</xdr:rowOff>
                  </from>
                  <to>
                    <xdr:col>4</xdr:col>
                    <xdr:colOff>175260</xdr:colOff>
                    <xdr:row>11</xdr:row>
                    <xdr:rowOff>15240</xdr:rowOff>
                  </to>
                </anchor>
              </controlPr>
            </control>
          </mc:Choice>
        </mc:AlternateContent>
        <mc:AlternateContent xmlns:mc="http://schemas.openxmlformats.org/markup-compatibility/2006">
          <mc:Choice Requires="x14">
            <control shapeId="1100" r:id="rId48" name="Drop Down 76">
              <controlPr defaultSize="0" autoLine="0" autoPict="0">
                <anchor moveWithCells="1">
                  <from>
                    <xdr:col>3</xdr:col>
                    <xdr:colOff>0</xdr:colOff>
                    <xdr:row>11</xdr:row>
                    <xdr:rowOff>0</xdr:rowOff>
                  </from>
                  <to>
                    <xdr:col>4</xdr:col>
                    <xdr:colOff>175260</xdr:colOff>
                    <xdr:row>12</xdr:row>
                    <xdr:rowOff>15240</xdr:rowOff>
                  </to>
                </anchor>
              </controlPr>
            </control>
          </mc:Choice>
        </mc:AlternateContent>
        <mc:AlternateContent xmlns:mc="http://schemas.openxmlformats.org/markup-compatibility/2006">
          <mc:Choice Requires="x14">
            <control shapeId="1101" r:id="rId49" name="Drop Down 77">
              <controlPr defaultSize="0" autoLine="0" autoPict="0">
                <anchor moveWithCells="1">
                  <from>
                    <xdr:col>3</xdr:col>
                    <xdr:colOff>0</xdr:colOff>
                    <xdr:row>12</xdr:row>
                    <xdr:rowOff>0</xdr:rowOff>
                  </from>
                  <to>
                    <xdr:col>4</xdr:col>
                    <xdr:colOff>175260</xdr:colOff>
                    <xdr:row>13</xdr:row>
                    <xdr:rowOff>15240</xdr:rowOff>
                  </to>
                </anchor>
              </controlPr>
            </control>
          </mc:Choice>
        </mc:AlternateContent>
        <mc:AlternateContent xmlns:mc="http://schemas.openxmlformats.org/markup-compatibility/2006">
          <mc:Choice Requires="x14">
            <control shapeId="1102" r:id="rId50" name="Drop Down 78">
              <controlPr defaultSize="0" autoLine="0" autoPict="0">
                <anchor moveWithCells="1">
                  <from>
                    <xdr:col>3</xdr:col>
                    <xdr:colOff>0</xdr:colOff>
                    <xdr:row>13</xdr:row>
                    <xdr:rowOff>0</xdr:rowOff>
                  </from>
                  <to>
                    <xdr:col>4</xdr:col>
                    <xdr:colOff>175260</xdr:colOff>
                    <xdr:row>14</xdr:row>
                    <xdr:rowOff>15240</xdr:rowOff>
                  </to>
                </anchor>
              </controlPr>
            </control>
          </mc:Choice>
        </mc:AlternateContent>
        <mc:AlternateContent xmlns:mc="http://schemas.openxmlformats.org/markup-compatibility/2006">
          <mc:Choice Requires="x14">
            <control shapeId="1103" r:id="rId51" name="Drop Down 79">
              <controlPr defaultSize="0" autoLine="0" autoPict="0">
                <anchor moveWithCells="1">
                  <from>
                    <xdr:col>3</xdr:col>
                    <xdr:colOff>0</xdr:colOff>
                    <xdr:row>14</xdr:row>
                    <xdr:rowOff>0</xdr:rowOff>
                  </from>
                  <to>
                    <xdr:col>4</xdr:col>
                    <xdr:colOff>175260</xdr:colOff>
                    <xdr:row>15</xdr:row>
                    <xdr:rowOff>15240</xdr:rowOff>
                  </to>
                </anchor>
              </controlPr>
            </control>
          </mc:Choice>
        </mc:AlternateContent>
        <mc:AlternateContent xmlns:mc="http://schemas.openxmlformats.org/markup-compatibility/2006">
          <mc:Choice Requires="x14">
            <control shapeId="1104" r:id="rId52" name="Drop Down 80">
              <controlPr defaultSize="0" autoLine="0" autoPict="0">
                <anchor moveWithCells="1">
                  <from>
                    <xdr:col>3</xdr:col>
                    <xdr:colOff>0</xdr:colOff>
                    <xdr:row>15</xdr:row>
                    <xdr:rowOff>0</xdr:rowOff>
                  </from>
                  <to>
                    <xdr:col>4</xdr:col>
                    <xdr:colOff>175260</xdr:colOff>
                    <xdr:row>16</xdr:row>
                    <xdr:rowOff>15240</xdr:rowOff>
                  </to>
                </anchor>
              </controlPr>
            </control>
          </mc:Choice>
        </mc:AlternateContent>
        <mc:AlternateContent xmlns:mc="http://schemas.openxmlformats.org/markup-compatibility/2006">
          <mc:Choice Requires="x14">
            <control shapeId="1106" r:id="rId53" name="Drop Down 82">
              <controlPr defaultSize="0" autoLine="0" autoPict="0">
                <anchor moveWithCells="1">
                  <from>
                    <xdr:col>3</xdr:col>
                    <xdr:colOff>0</xdr:colOff>
                    <xdr:row>16</xdr:row>
                    <xdr:rowOff>0</xdr:rowOff>
                  </from>
                  <to>
                    <xdr:col>4</xdr:col>
                    <xdr:colOff>175260</xdr:colOff>
                    <xdr:row>17</xdr:row>
                    <xdr:rowOff>15240</xdr:rowOff>
                  </to>
                </anchor>
              </controlPr>
            </control>
          </mc:Choice>
        </mc:AlternateContent>
        <mc:AlternateContent xmlns:mc="http://schemas.openxmlformats.org/markup-compatibility/2006">
          <mc:Choice Requires="x14">
            <control shapeId="1107" r:id="rId54" name="Drop Down 83">
              <controlPr defaultSize="0" autoLine="0" autoPict="0">
                <anchor moveWithCells="1">
                  <from>
                    <xdr:col>3</xdr:col>
                    <xdr:colOff>0</xdr:colOff>
                    <xdr:row>17</xdr:row>
                    <xdr:rowOff>0</xdr:rowOff>
                  </from>
                  <to>
                    <xdr:col>4</xdr:col>
                    <xdr:colOff>175260</xdr:colOff>
                    <xdr:row>18</xdr:row>
                    <xdr:rowOff>15240</xdr:rowOff>
                  </to>
                </anchor>
              </controlPr>
            </control>
          </mc:Choice>
        </mc:AlternateContent>
        <mc:AlternateContent xmlns:mc="http://schemas.openxmlformats.org/markup-compatibility/2006">
          <mc:Choice Requires="x14">
            <control shapeId="1108" r:id="rId55" name="Drop Down 84">
              <controlPr defaultSize="0" autoLine="0" autoPict="0">
                <anchor moveWithCells="1">
                  <from>
                    <xdr:col>3</xdr:col>
                    <xdr:colOff>0</xdr:colOff>
                    <xdr:row>18</xdr:row>
                    <xdr:rowOff>0</xdr:rowOff>
                  </from>
                  <to>
                    <xdr:col>4</xdr:col>
                    <xdr:colOff>175260</xdr:colOff>
                    <xdr:row>19</xdr:row>
                    <xdr:rowOff>15240</xdr:rowOff>
                  </to>
                </anchor>
              </controlPr>
            </control>
          </mc:Choice>
        </mc:AlternateContent>
        <mc:AlternateContent xmlns:mc="http://schemas.openxmlformats.org/markup-compatibility/2006">
          <mc:Choice Requires="x14">
            <control shapeId="1109" r:id="rId56" name="Drop Down 85">
              <controlPr defaultSize="0" autoLine="0" autoPict="0">
                <anchor moveWithCells="1">
                  <from>
                    <xdr:col>3</xdr:col>
                    <xdr:colOff>0</xdr:colOff>
                    <xdr:row>19</xdr:row>
                    <xdr:rowOff>0</xdr:rowOff>
                  </from>
                  <to>
                    <xdr:col>4</xdr:col>
                    <xdr:colOff>175260</xdr:colOff>
                    <xdr:row>20</xdr:row>
                    <xdr:rowOff>15240</xdr:rowOff>
                  </to>
                </anchor>
              </controlPr>
            </control>
          </mc:Choice>
        </mc:AlternateContent>
        <mc:AlternateContent xmlns:mc="http://schemas.openxmlformats.org/markup-compatibility/2006">
          <mc:Choice Requires="x14">
            <control shapeId="1110" r:id="rId57" name="Drop Down 86">
              <controlPr defaultSize="0" autoLine="0" autoPict="0">
                <anchor moveWithCells="1">
                  <from>
                    <xdr:col>3</xdr:col>
                    <xdr:colOff>0</xdr:colOff>
                    <xdr:row>20</xdr:row>
                    <xdr:rowOff>0</xdr:rowOff>
                  </from>
                  <to>
                    <xdr:col>4</xdr:col>
                    <xdr:colOff>175260</xdr:colOff>
                    <xdr:row>21</xdr:row>
                    <xdr:rowOff>15240</xdr:rowOff>
                  </to>
                </anchor>
              </controlPr>
            </control>
          </mc:Choice>
        </mc:AlternateContent>
        <mc:AlternateContent xmlns:mc="http://schemas.openxmlformats.org/markup-compatibility/2006">
          <mc:Choice Requires="x14">
            <control shapeId="1111" r:id="rId58" name="Drop Down 87">
              <controlPr defaultSize="0" autoLine="0" autoPict="0">
                <anchor moveWithCells="1">
                  <from>
                    <xdr:col>3</xdr:col>
                    <xdr:colOff>0</xdr:colOff>
                    <xdr:row>21</xdr:row>
                    <xdr:rowOff>0</xdr:rowOff>
                  </from>
                  <to>
                    <xdr:col>4</xdr:col>
                    <xdr:colOff>175260</xdr:colOff>
                    <xdr:row>22</xdr:row>
                    <xdr:rowOff>15240</xdr:rowOff>
                  </to>
                </anchor>
              </controlPr>
            </control>
          </mc:Choice>
        </mc:AlternateContent>
        <mc:AlternateContent xmlns:mc="http://schemas.openxmlformats.org/markup-compatibility/2006">
          <mc:Choice Requires="x14">
            <control shapeId="1112" r:id="rId59" name="Drop Down 88">
              <controlPr defaultSize="0" autoLine="0" autoPict="0">
                <anchor moveWithCells="1">
                  <from>
                    <xdr:col>3</xdr:col>
                    <xdr:colOff>0</xdr:colOff>
                    <xdr:row>22</xdr:row>
                    <xdr:rowOff>0</xdr:rowOff>
                  </from>
                  <to>
                    <xdr:col>4</xdr:col>
                    <xdr:colOff>175260</xdr:colOff>
                    <xdr:row>23</xdr:row>
                    <xdr:rowOff>15240</xdr:rowOff>
                  </to>
                </anchor>
              </controlPr>
            </control>
          </mc:Choice>
        </mc:AlternateContent>
        <mc:AlternateContent xmlns:mc="http://schemas.openxmlformats.org/markup-compatibility/2006">
          <mc:Choice Requires="x14">
            <control shapeId="1113" r:id="rId60" name="Drop Down 89">
              <controlPr defaultSize="0" autoLine="0" autoPict="0">
                <anchor moveWithCells="1">
                  <from>
                    <xdr:col>3</xdr:col>
                    <xdr:colOff>0</xdr:colOff>
                    <xdr:row>23</xdr:row>
                    <xdr:rowOff>0</xdr:rowOff>
                  </from>
                  <to>
                    <xdr:col>4</xdr:col>
                    <xdr:colOff>175260</xdr:colOff>
                    <xdr:row>24</xdr:row>
                    <xdr:rowOff>15240</xdr:rowOff>
                  </to>
                </anchor>
              </controlPr>
            </control>
          </mc:Choice>
        </mc:AlternateContent>
        <mc:AlternateContent xmlns:mc="http://schemas.openxmlformats.org/markup-compatibility/2006">
          <mc:Choice Requires="x14">
            <control shapeId="1114" r:id="rId61" name="Drop Down 90">
              <controlPr defaultSize="0" autoLine="0" autoPict="0">
                <anchor moveWithCells="1">
                  <from>
                    <xdr:col>3</xdr:col>
                    <xdr:colOff>0</xdr:colOff>
                    <xdr:row>24</xdr:row>
                    <xdr:rowOff>0</xdr:rowOff>
                  </from>
                  <to>
                    <xdr:col>4</xdr:col>
                    <xdr:colOff>175260</xdr:colOff>
                    <xdr:row>25</xdr:row>
                    <xdr:rowOff>15240</xdr:rowOff>
                  </to>
                </anchor>
              </controlPr>
            </control>
          </mc:Choice>
        </mc:AlternateContent>
        <mc:AlternateContent xmlns:mc="http://schemas.openxmlformats.org/markup-compatibility/2006">
          <mc:Choice Requires="x14">
            <control shapeId="1115" r:id="rId62" name="Drop Down 91">
              <controlPr defaultSize="0" autoLine="0" autoPict="0">
                <anchor moveWithCells="1">
                  <from>
                    <xdr:col>3</xdr:col>
                    <xdr:colOff>0</xdr:colOff>
                    <xdr:row>25</xdr:row>
                    <xdr:rowOff>0</xdr:rowOff>
                  </from>
                  <to>
                    <xdr:col>4</xdr:col>
                    <xdr:colOff>175260</xdr:colOff>
                    <xdr:row>26</xdr:row>
                    <xdr:rowOff>15240</xdr:rowOff>
                  </to>
                </anchor>
              </controlPr>
            </control>
          </mc:Choice>
        </mc:AlternateContent>
        <mc:AlternateContent xmlns:mc="http://schemas.openxmlformats.org/markup-compatibility/2006">
          <mc:Choice Requires="x14">
            <control shapeId="1116" r:id="rId63" name="Drop Down 92">
              <controlPr defaultSize="0" autoLine="0" autoPict="0">
                <anchor moveWithCells="1">
                  <from>
                    <xdr:col>3</xdr:col>
                    <xdr:colOff>0</xdr:colOff>
                    <xdr:row>26</xdr:row>
                    <xdr:rowOff>0</xdr:rowOff>
                  </from>
                  <to>
                    <xdr:col>4</xdr:col>
                    <xdr:colOff>175260</xdr:colOff>
                    <xdr:row>27</xdr:row>
                    <xdr:rowOff>15240</xdr:rowOff>
                  </to>
                </anchor>
              </controlPr>
            </control>
          </mc:Choice>
        </mc:AlternateContent>
        <mc:AlternateContent xmlns:mc="http://schemas.openxmlformats.org/markup-compatibility/2006">
          <mc:Choice Requires="x14">
            <control shapeId="1117" r:id="rId64" name="Drop Down 93">
              <controlPr defaultSize="0" autoLine="0" autoPict="0">
                <anchor moveWithCells="1">
                  <from>
                    <xdr:col>3</xdr:col>
                    <xdr:colOff>0</xdr:colOff>
                    <xdr:row>27</xdr:row>
                    <xdr:rowOff>0</xdr:rowOff>
                  </from>
                  <to>
                    <xdr:col>4</xdr:col>
                    <xdr:colOff>175260</xdr:colOff>
                    <xdr:row>28</xdr:row>
                    <xdr:rowOff>15240</xdr:rowOff>
                  </to>
                </anchor>
              </controlPr>
            </control>
          </mc:Choice>
        </mc:AlternateContent>
        <mc:AlternateContent xmlns:mc="http://schemas.openxmlformats.org/markup-compatibility/2006">
          <mc:Choice Requires="x14">
            <control shapeId="1118" r:id="rId65" name="Drop Down 94">
              <controlPr defaultSize="0" autoLine="0" autoPict="0">
                <anchor moveWithCells="1">
                  <from>
                    <xdr:col>3</xdr:col>
                    <xdr:colOff>0</xdr:colOff>
                    <xdr:row>28</xdr:row>
                    <xdr:rowOff>0</xdr:rowOff>
                  </from>
                  <to>
                    <xdr:col>4</xdr:col>
                    <xdr:colOff>175260</xdr:colOff>
                    <xdr:row>29</xdr:row>
                    <xdr:rowOff>15240</xdr:rowOff>
                  </to>
                </anchor>
              </controlPr>
            </control>
          </mc:Choice>
        </mc:AlternateContent>
        <mc:AlternateContent xmlns:mc="http://schemas.openxmlformats.org/markup-compatibility/2006">
          <mc:Choice Requires="x14">
            <control shapeId="1119" r:id="rId66" name="Drop Down 95">
              <controlPr defaultSize="0" autoLine="0" autoPict="0">
                <anchor moveWithCells="1">
                  <from>
                    <xdr:col>3</xdr:col>
                    <xdr:colOff>0</xdr:colOff>
                    <xdr:row>29</xdr:row>
                    <xdr:rowOff>0</xdr:rowOff>
                  </from>
                  <to>
                    <xdr:col>4</xdr:col>
                    <xdr:colOff>175260</xdr:colOff>
                    <xdr:row>30</xdr:row>
                    <xdr:rowOff>15240</xdr:rowOff>
                  </to>
                </anchor>
              </controlPr>
            </control>
          </mc:Choice>
        </mc:AlternateContent>
        <mc:AlternateContent xmlns:mc="http://schemas.openxmlformats.org/markup-compatibility/2006">
          <mc:Choice Requires="x14">
            <control shapeId="1120" r:id="rId67" name="Drop Down 96">
              <controlPr defaultSize="0" autoLine="0" autoPict="0">
                <anchor moveWithCells="1">
                  <from>
                    <xdr:col>3</xdr:col>
                    <xdr:colOff>0</xdr:colOff>
                    <xdr:row>30</xdr:row>
                    <xdr:rowOff>0</xdr:rowOff>
                  </from>
                  <to>
                    <xdr:col>4</xdr:col>
                    <xdr:colOff>175260</xdr:colOff>
                    <xdr:row>31</xdr:row>
                    <xdr:rowOff>15240</xdr:rowOff>
                  </to>
                </anchor>
              </controlPr>
            </control>
          </mc:Choice>
        </mc:AlternateContent>
        <mc:AlternateContent xmlns:mc="http://schemas.openxmlformats.org/markup-compatibility/2006">
          <mc:Choice Requires="x14">
            <control shapeId="1121" r:id="rId68" name="Drop Down 97">
              <controlPr defaultSize="0" autoLine="0" autoPict="0">
                <anchor moveWithCells="1">
                  <from>
                    <xdr:col>3</xdr:col>
                    <xdr:colOff>0</xdr:colOff>
                    <xdr:row>31</xdr:row>
                    <xdr:rowOff>0</xdr:rowOff>
                  </from>
                  <to>
                    <xdr:col>4</xdr:col>
                    <xdr:colOff>175260</xdr:colOff>
                    <xdr:row>32</xdr:row>
                    <xdr:rowOff>15240</xdr:rowOff>
                  </to>
                </anchor>
              </controlPr>
            </control>
          </mc:Choice>
        </mc:AlternateContent>
        <mc:AlternateContent xmlns:mc="http://schemas.openxmlformats.org/markup-compatibility/2006">
          <mc:Choice Requires="x14">
            <control shapeId="1122" r:id="rId69" name="Drop Down 98">
              <controlPr defaultSize="0" autoLine="0" autoPict="0">
                <anchor moveWithCells="1">
                  <from>
                    <xdr:col>3</xdr:col>
                    <xdr:colOff>0</xdr:colOff>
                    <xdr:row>32</xdr:row>
                    <xdr:rowOff>0</xdr:rowOff>
                  </from>
                  <to>
                    <xdr:col>4</xdr:col>
                    <xdr:colOff>175260</xdr:colOff>
                    <xdr:row>33</xdr:row>
                    <xdr:rowOff>15240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ABA0AB9D-B0E1-4E2F-BC01-8D8396F931BE}">
            <xm:f>wa!$B$45=3</xm:f>
            <x14:dxf>
              <fill>
                <patternFill>
                  <bgColor rgb="FFFFFF00"/>
                </patternFill>
              </fill>
            </x14:dxf>
          </x14:cfRule>
          <xm:sqref>A6:C33</xm:sqref>
        </x14:conditionalFormatting>
        <x14:conditionalFormatting xmlns:xm="http://schemas.microsoft.com/office/excel/2006/main">
          <x14:cfRule type="expression" priority="9" id="{BDD1BFE7-BD98-4F53-9BAD-29BD8229DEC0}">
            <xm:f>wa!$B$45=3</xm:f>
            <x14:dxf>
              <fill>
                <patternFill>
                  <bgColor rgb="FFFFFF00"/>
                </patternFill>
              </fill>
            </x14:dxf>
          </x14:cfRule>
          <xm:sqref>C96:C98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H35"/>
  <sheetViews>
    <sheetView workbookViewId="0">
      <pane ySplit="1" topLeftCell="A2" activePane="bottomLeft" state="frozen"/>
      <selection activeCell="D9" sqref="D9"/>
      <selection pane="bottomLeft" activeCell="B4" sqref="B4:C4"/>
    </sheetView>
  </sheetViews>
  <sheetFormatPr defaultRowHeight="14.4" x14ac:dyDescent="0.3"/>
  <cols>
    <col min="1" max="1" width="31.77734375" customWidth="1"/>
    <col min="2" max="2" width="15.21875" style="1" customWidth="1"/>
    <col min="3" max="3" width="9.77734375" customWidth="1"/>
    <col min="4" max="4" width="15" customWidth="1"/>
    <col min="5" max="5" width="10" style="1" customWidth="1"/>
    <col min="7" max="7" width="9.21875" customWidth="1"/>
    <col min="8" max="8" width="11.21875" customWidth="1"/>
  </cols>
  <sheetData>
    <row r="1" spans="1:8" ht="24" thickBot="1" x14ac:dyDescent="0.5">
      <c r="A1" s="105" t="s">
        <v>160</v>
      </c>
      <c r="C1" s="1"/>
      <c r="D1" s="6"/>
      <c r="E1" s="7"/>
      <c r="F1" s="236" t="s">
        <v>449</v>
      </c>
      <c r="G1" s="7"/>
    </row>
    <row r="2" spans="1:8" x14ac:dyDescent="0.3">
      <c r="A2" s="2"/>
      <c r="B2" s="3"/>
      <c r="C2" s="2"/>
      <c r="D2" s="2"/>
      <c r="E2" s="3"/>
    </row>
    <row r="3" spans="1:8" ht="29.55" customHeight="1" x14ac:dyDescent="0.3">
      <c r="A3" s="20" t="s">
        <v>82</v>
      </c>
      <c r="B3" s="325" t="s">
        <v>157</v>
      </c>
      <c r="C3" s="325"/>
      <c r="D3" s="20" t="s">
        <v>156</v>
      </c>
      <c r="E3" s="72" t="s">
        <v>83</v>
      </c>
      <c r="F3" s="72" t="s">
        <v>155</v>
      </c>
      <c r="G3" s="90" t="s">
        <v>41</v>
      </c>
      <c r="H3" s="326" t="s">
        <v>74</v>
      </c>
    </row>
    <row r="4" spans="1:8" ht="14.55" customHeight="1" x14ac:dyDescent="0.3">
      <c r="A4" s="15" t="s">
        <v>142</v>
      </c>
      <c r="B4" s="322"/>
      <c r="C4" s="322"/>
      <c r="D4" s="36" t="s">
        <v>154</v>
      </c>
      <c r="E4" s="213"/>
      <c r="F4" s="114" t="str">
        <f>IF(wa!E75&gt;1,VLOOKUP(wa!E75,wa!$A$75:$C$83,3,FALSE),"")</f>
        <v/>
      </c>
      <c r="G4" s="92">
        <f>IF(AND(E4&lt;&gt;"",F4&lt;&gt;""),(E4*F4)*1.18,0)</f>
        <v>0</v>
      </c>
      <c r="H4" s="326"/>
    </row>
    <row r="5" spans="1:8" ht="14.55" customHeight="1" x14ac:dyDescent="0.3">
      <c r="A5" s="15" t="s">
        <v>143</v>
      </c>
      <c r="B5" s="322"/>
      <c r="C5" s="321"/>
      <c r="D5" s="36"/>
      <c r="E5" s="213"/>
      <c r="F5" s="114" t="str">
        <f>IF(wa!E76&gt;1,VLOOKUP(wa!E76,wa!$A$75:$C$83,3,FALSE),"")</f>
        <v/>
      </c>
      <c r="G5" s="92">
        <f>IF(AND(E5&lt;&gt;"",F5&lt;&gt;""),(E5*F5)*1.18,0)</f>
        <v>0</v>
      </c>
      <c r="H5" s="326"/>
    </row>
    <row r="6" spans="1:8" ht="14.55" customHeight="1" x14ac:dyDescent="0.3">
      <c r="A6" s="15" t="s">
        <v>144</v>
      </c>
      <c r="B6" s="321"/>
      <c r="C6" s="321"/>
      <c r="D6" s="36"/>
      <c r="E6" s="213"/>
      <c r="F6" s="114" t="str">
        <f>IF(wa!E77&gt;1,VLOOKUP(wa!E77,wa!$A$75:$C$83,3,FALSE),"")</f>
        <v/>
      </c>
      <c r="G6" s="92">
        <f>IF(AND(E6&lt;&gt;"",F6&lt;&gt;""),(E6*F6)*1.18,0)</f>
        <v>0</v>
      </c>
      <c r="H6" s="326"/>
    </row>
    <row r="7" spans="1:8" ht="14.55" customHeight="1" x14ac:dyDescent="0.3">
      <c r="A7" s="15" t="s">
        <v>145</v>
      </c>
      <c r="B7" s="321"/>
      <c r="C7" s="321"/>
      <c r="D7" s="36"/>
      <c r="E7" s="213"/>
      <c r="F7" s="114" t="str">
        <f>IF(wa!E78&gt;1,VLOOKUP(wa!E78,wa!$A$75:$C$83,3,FALSE),"")</f>
        <v/>
      </c>
      <c r="G7" s="92">
        <f>IF(AND(E7&lt;&gt;"",F7&lt;&gt;""),(E7*F7)*1.18,0)</f>
        <v>0</v>
      </c>
      <c r="H7" s="326"/>
    </row>
    <row r="8" spans="1:8" ht="14.55" customHeight="1" x14ac:dyDescent="0.3">
      <c r="A8" s="15"/>
      <c r="B8" s="327"/>
      <c r="C8" s="327"/>
      <c r="E8" s="15"/>
      <c r="F8" s="104"/>
      <c r="G8" s="117"/>
      <c r="H8" s="326"/>
    </row>
    <row r="9" spans="1:8" ht="14.55" customHeight="1" x14ac:dyDescent="0.3">
      <c r="A9" s="15" t="s">
        <v>84</v>
      </c>
      <c r="B9" s="322"/>
      <c r="C9" s="321"/>
      <c r="D9" s="36"/>
      <c r="E9" s="213"/>
      <c r="F9" s="114" t="str">
        <f>IF(wa!E81&gt;1,VLOOKUP(wa!E81,wa!$A$75:$C$83,3,FALSE),"")</f>
        <v/>
      </c>
      <c r="G9" s="92">
        <f t="shared" ref="G9:G14" si="0">IF(AND(E9&lt;&gt;"",F9&lt;&gt;""),(E9*F9)*1.18,0)</f>
        <v>0</v>
      </c>
      <c r="H9" s="326"/>
    </row>
    <row r="10" spans="1:8" ht="14.55" customHeight="1" x14ac:dyDescent="0.3">
      <c r="A10" s="15" t="s">
        <v>85</v>
      </c>
      <c r="B10" s="322"/>
      <c r="C10" s="321"/>
      <c r="D10" s="36"/>
      <c r="E10" s="213"/>
      <c r="F10" s="114" t="str">
        <f>IF(wa!E82&gt;1,VLOOKUP(wa!E82,wa!$A$75:$C$83,3,FALSE),"")</f>
        <v/>
      </c>
      <c r="G10" s="92">
        <f t="shared" si="0"/>
        <v>0</v>
      </c>
      <c r="H10" s="326"/>
    </row>
    <row r="11" spans="1:8" ht="14.55" customHeight="1" x14ac:dyDescent="0.3">
      <c r="A11" s="15" t="s">
        <v>137</v>
      </c>
      <c r="B11" s="322"/>
      <c r="C11" s="321"/>
      <c r="D11" s="36"/>
      <c r="E11" s="214"/>
      <c r="F11" s="114" t="str">
        <f>IF(wa!E83&gt;1,VLOOKUP(wa!E83,wa!$A$75:$C$83,3,FALSE),"")</f>
        <v/>
      </c>
      <c r="G11" s="92">
        <f t="shared" si="0"/>
        <v>0</v>
      </c>
      <c r="H11" s="326"/>
    </row>
    <row r="12" spans="1:8" ht="14.55" customHeight="1" x14ac:dyDescent="0.3">
      <c r="A12" s="15" t="s">
        <v>138</v>
      </c>
      <c r="B12" s="322"/>
      <c r="C12" s="321"/>
      <c r="D12" s="36"/>
      <c r="E12" s="205"/>
      <c r="F12" s="114" t="str">
        <f>IF(wa!E84&gt;1,VLOOKUP(wa!E84,wa!$A$75:$C$83,3,FALSE),"")</f>
        <v/>
      </c>
      <c r="G12" s="92">
        <f t="shared" si="0"/>
        <v>0</v>
      </c>
      <c r="H12" s="326"/>
    </row>
    <row r="13" spans="1:8" ht="14.55" customHeight="1" x14ac:dyDescent="0.3">
      <c r="A13" s="15" t="s">
        <v>139</v>
      </c>
      <c r="B13" s="322"/>
      <c r="C13" s="321"/>
      <c r="D13" s="36"/>
      <c r="E13" s="205"/>
      <c r="F13" s="114" t="str">
        <f>IF(wa!E85&gt;1,VLOOKUP(wa!E85,wa!$A$75:$C$83,3,FALSE),"")</f>
        <v/>
      </c>
      <c r="G13" s="92">
        <f t="shared" si="0"/>
        <v>0</v>
      </c>
      <c r="H13" s="326"/>
    </row>
    <row r="14" spans="1:8" ht="14.55" customHeight="1" x14ac:dyDescent="0.3">
      <c r="A14" s="15" t="s">
        <v>158</v>
      </c>
      <c r="B14" s="321"/>
      <c r="C14" s="321"/>
      <c r="D14" s="36"/>
      <c r="E14" s="205"/>
      <c r="F14" s="114" t="str">
        <f>IF(wa!E86&gt;1,VLOOKUP(wa!E86,wa!$A$75:$C$83,3,FALSE),"")</f>
        <v/>
      </c>
      <c r="G14" s="92">
        <f t="shared" si="0"/>
        <v>0</v>
      </c>
      <c r="H14" s="326"/>
    </row>
    <row r="15" spans="1:8" ht="14.55" customHeight="1" x14ac:dyDescent="0.3">
      <c r="A15" s="91"/>
      <c r="B15" s="323"/>
      <c r="C15" s="323"/>
      <c r="E15" s="2"/>
      <c r="F15" s="103"/>
      <c r="G15" s="118"/>
      <c r="H15" s="36"/>
    </row>
    <row r="16" spans="1:8" x14ac:dyDescent="0.3">
      <c r="A16" s="65" t="s">
        <v>147</v>
      </c>
      <c r="B16" s="328"/>
      <c r="C16" s="329"/>
      <c r="D16" s="36"/>
      <c r="E16" s="215"/>
      <c r="F16" s="115" t="str">
        <f>IF(wa!E89&gt;1,VLOOKUP(wa!E89,wa!$A$75:$C$83,3,FALSE),"")</f>
        <v/>
      </c>
      <c r="G16" s="92">
        <f>IF(AND(E16&lt;&gt;"",F16&lt;&gt;""),(E16*F16)*1.18,0)</f>
        <v>0</v>
      </c>
      <c r="H16" s="324"/>
    </row>
    <row r="17" spans="1:8" x14ac:dyDescent="0.3">
      <c r="A17" s="65" t="s">
        <v>148</v>
      </c>
      <c r="B17" s="328"/>
      <c r="C17" s="329"/>
      <c r="D17" s="36"/>
      <c r="E17" s="216"/>
      <c r="F17" s="114" t="str">
        <f>IF(wa!E90&gt;1,VLOOKUP(wa!E90,wa!$A$75:$C$83,3,FALSE),"")</f>
        <v/>
      </c>
      <c r="G17" s="116">
        <f>IF(AND(E17&lt;&gt;"",F17&lt;&gt;""),(E17*F17)*1.18,0)</f>
        <v>0</v>
      </c>
      <c r="H17" s="324"/>
    </row>
    <row r="18" spans="1:8" x14ac:dyDescent="0.3">
      <c r="A18" s="65" t="s">
        <v>149</v>
      </c>
      <c r="B18" s="321"/>
      <c r="C18" s="321"/>
      <c r="D18" s="36"/>
      <c r="E18" s="216"/>
      <c r="F18" s="114" t="str">
        <f>IF(wa!E91&gt;1,VLOOKUP(wa!E91,wa!$A$75:$C$83,3,FALSE),"")</f>
        <v/>
      </c>
      <c r="G18" s="116">
        <f>IF(AND(E18&lt;&gt;"",F18&lt;&gt;""),(E18*F18)*1.18,0)</f>
        <v>0</v>
      </c>
      <c r="H18" s="324"/>
    </row>
    <row r="19" spans="1:8" x14ac:dyDescent="0.3">
      <c r="A19" s="65" t="s">
        <v>150</v>
      </c>
      <c r="B19" s="321"/>
      <c r="C19" s="321"/>
      <c r="D19" s="36"/>
      <c r="E19" s="217"/>
      <c r="F19" s="114" t="str">
        <f>IF(wa!E92&gt;1,VLOOKUP(wa!E92,wa!$A$75:$C$83,3,FALSE),"")</f>
        <v/>
      </c>
      <c r="G19" s="116">
        <f>IF(AND(E19&lt;&gt;"",F19&lt;&gt;""),(E19*F19)*1.18,0)</f>
        <v>0</v>
      </c>
      <c r="H19" s="324"/>
    </row>
    <row r="20" spans="1:8" x14ac:dyDescent="0.3">
      <c r="B20" s="63"/>
      <c r="C20" s="63"/>
      <c r="E20"/>
    </row>
    <row r="21" spans="1:8" x14ac:dyDescent="0.3">
      <c r="B21" s="63"/>
      <c r="C21" s="63"/>
      <c r="E21"/>
    </row>
    <row r="22" spans="1:8" ht="28.8" x14ac:dyDescent="0.3">
      <c r="A22" s="197" t="s">
        <v>202</v>
      </c>
      <c r="B22" s="120" t="s">
        <v>199</v>
      </c>
    </row>
    <row r="23" spans="1:8" x14ac:dyDescent="0.3">
      <c r="A23" t="s">
        <v>197</v>
      </c>
      <c r="B23" s="195" t="s">
        <v>198</v>
      </c>
    </row>
    <row r="24" spans="1:8" x14ac:dyDescent="0.3">
      <c r="A24" t="s">
        <v>203</v>
      </c>
      <c r="B24" s="195" t="s">
        <v>421</v>
      </c>
    </row>
    <row r="25" spans="1:8" x14ac:dyDescent="0.3">
      <c r="A25" t="s">
        <v>160</v>
      </c>
      <c r="B25" s="195" t="s">
        <v>422</v>
      </c>
    </row>
    <row r="26" spans="1:8" x14ac:dyDescent="0.3">
      <c r="A26" t="s">
        <v>153</v>
      </c>
      <c r="B26" s="195" t="s">
        <v>423</v>
      </c>
    </row>
    <row r="27" spans="1:8" x14ac:dyDescent="0.3">
      <c r="A27" t="s">
        <v>161</v>
      </c>
      <c r="B27" s="195" t="s">
        <v>424</v>
      </c>
    </row>
    <row r="28" spans="1:8" x14ac:dyDescent="0.3">
      <c r="A28" t="s">
        <v>441</v>
      </c>
      <c r="B28" s="195" t="s">
        <v>425</v>
      </c>
    </row>
    <row r="29" spans="1:8" x14ac:dyDescent="0.3">
      <c r="A29" t="s">
        <v>200</v>
      </c>
      <c r="B29" s="195" t="s">
        <v>430</v>
      </c>
    </row>
    <row r="30" spans="1:8" x14ac:dyDescent="0.3">
      <c r="A30" t="s">
        <v>177</v>
      </c>
      <c r="B30" s="195" t="s">
        <v>431</v>
      </c>
    </row>
    <row r="31" spans="1:8" x14ac:dyDescent="0.3">
      <c r="A31" t="s">
        <v>369</v>
      </c>
      <c r="B31" s="195" t="s">
        <v>445</v>
      </c>
    </row>
    <row r="32" spans="1:8" x14ac:dyDescent="0.3">
      <c r="A32" t="s">
        <v>443</v>
      </c>
      <c r="B32" s="195" t="s">
        <v>446</v>
      </c>
    </row>
    <row r="33" spans="1:2" x14ac:dyDescent="0.3">
      <c r="A33" t="s">
        <v>370</v>
      </c>
      <c r="B33" s="195" t="s">
        <v>447</v>
      </c>
    </row>
    <row r="34" spans="1:2" x14ac:dyDescent="0.3">
      <c r="A34" t="s">
        <v>442</v>
      </c>
      <c r="B34" s="195" t="s">
        <v>448</v>
      </c>
    </row>
    <row r="35" spans="1:2" x14ac:dyDescent="0.3">
      <c r="A35" t="s">
        <v>201</v>
      </c>
      <c r="B35" s="195" t="s">
        <v>444</v>
      </c>
    </row>
  </sheetData>
  <sheetProtection algorithmName="SHA-512" hashValue="ZvRWeab2qtlM+XJMebIDfkWtdT2MJMfYp7n6fQlHtLpOhwko0EEJGbMeubb2vA8FzuXkMupRS1mg+J4nRpHkgA==" saltValue="Q1cuRylpGUSMEGJ/MApaug==" spinCount="100000" sheet="1" objects="1" scenarios="1"/>
  <mergeCells count="19">
    <mergeCell ref="H16:H19"/>
    <mergeCell ref="B3:C3"/>
    <mergeCell ref="H3:H14"/>
    <mergeCell ref="B4:C4"/>
    <mergeCell ref="B5:C5"/>
    <mergeCell ref="B6:C6"/>
    <mergeCell ref="B7:C7"/>
    <mergeCell ref="B8:C8"/>
    <mergeCell ref="B9:C9"/>
    <mergeCell ref="B10:C10"/>
    <mergeCell ref="B11:C11"/>
    <mergeCell ref="B16:C16"/>
    <mergeCell ref="B17:C17"/>
    <mergeCell ref="B18:C18"/>
    <mergeCell ref="B19:C19"/>
    <mergeCell ref="B12:C12"/>
    <mergeCell ref="B13:C13"/>
    <mergeCell ref="B14:C14"/>
    <mergeCell ref="B15:C15"/>
  </mergeCells>
  <hyperlinks>
    <hyperlink ref="F1" location="Start!A1" display="Go to Start " xr:uid="{00000000-0004-0000-0300-000000000000}"/>
    <hyperlink ref="B23" location="Start!A2" display="Start" xr:uid="{00000000-0004-0000-0300-000001000000}"/>
    <hyperlink ref="B24" location="'1_Ing'!A2" display="1_Ing" xr:uid="{00000000-0004-0000-0300-000002000000}"/>
    <hyperlink ref="B25" location="'2_Lab'!A2" display="2_Lab" xr:uid="{00000000-0004-0000-0300-000003000000}"/>
    <hyperlink ref="B26" location="'3_Pkg_G'!A2" display="3_Pkg_G" xr:uid="{00000000-0004-0000-0300-000004000000}"/>
    <hyperlink ref="B27" location="'4_Pkg_FS'!A2" display="4_Pkg_FS" xr:uid="{00000000-0004-0000-0300-000005000000}"/>
    <hyperlink ref="B28" location="'5_Fixed'!A2" display="5_Fixed" xr:uid="{00000000-0004-0000-0300-000006000000}"/>
    <hyperlink ref="B29" location="'6_Price_G'!A2" display="6_Price_G" xr:uid="{00000000-0004-0000-0300-000007000000}"/>
    <hyperlink ref="B30" location="'7_Price_FS'!A2" display="7_Price_FS" xr:uid="{00000000-0004-0000-0300-000008000000}"/>
    <hyperlink ref="B31" location="'8_Sls_Fcst_G'!A4" display="8_Sls_Fcst_G" xr:uid="{00000000-0004-0000-0300-000009000000}"/>
    <hyperlink ref="B33" location="'10_Sls_Fcst_FS'!A4" display="10_Sls_Fcst_FS" xr:uid="{00000000-0004-0000-0300-00000A000000}"/>
    <hyperlink ref="B32" location="'9_Sls_Act_G'!A4" display="9_Sls_Act_G" xr:uid="{00000000-0004-0000-0300-00000B000000}"/>
    <hyperlink ref="B34" location="'11_Sls_Act_FS'!A4" display="11_Sls_Act_FS" xr:uid="{00000000-0004-0000-0300-00000C000000}"/>
    <hyperlink ref="B35" location="'12_P&amp;L'!A2" display="12_P&amp;L" xr:uid="{00000000-0004-0000-03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3</xdr:col>
                    <xdr:colOff>15240</xdr:colOff>
                    <xdr:row>3</xdr:row>
                    <xdr:rowOff>22860</xdr:rowOff>
                  </from>
                  <to>
                    <xdr:col>3</xdr:col>
                    <xdr:colOff>1021080</xdr:colOff>
                    <xdr:row>4</xdr:row>
                    <xdr:rowOff>0</xdr:rowOff>
                  </to>
                </anchor>
              </controlPr>
            </control>
          </mc:Choice>
        </mc:AlternateContent>
        <mc:AlternateContent xmlns:mc="http://schemas.openxmlformats.org/markup-compatibility/2006">
          <mc:Choice Requires="x14">
            <control shapeId="19460" r:id="rId5" name="Drop Down 4">
              <controlPr defaultSize="0" autoLine="0" autoPict="0">
                <anchor moveWithCells="1">
                  <from>
                    <xdr:col>3</xdr:col>
                    <xdr:colOff>15240</xdr:colOff>
                    <xdr:row>4</xdr:row>
                    <xdr:rowOff>22860</xdr:rowOff>
                  </from>
                  <to>
                    <xdr:col>3</xdr:col>
                    <xdr:colOff>1021080</xdr:colOff>
                    <xdr:row>5</xdr:row>
                    <xdr:rowOff>0</xdr:rowOff>
                  </to>
                </anchor>
              </controlPr>
            </control>
          </mc:Choice>
        </mc:AlternateContent>
        <mc:AlternateContent xmlns:mc="http://schemas.openxmlformats.org/markup-compatibility/2006">
          <mc:Choice Requires="x14">
            <control shapeId="19462" r:id="rId6" name="Drop Down 6">
              <controlPr defaultSize="0" autoLine="0" autoPict="0">
                <anchor moveWithCells="1">
                  <from>
                    <xdr:col>3</xdr:col>
                    <xdr:colOff>15240</xdr:colOff>
                    <xdr:row>5</xdr:row>
                    <xdr:rowOff>22860</xdr:rowOff>
                  </from>
                  <to>
                    <xdr:col>3</xdr:col>
                    <xdr:colOff>1021080</xdr:colOff>
                    <xdr:row>6</xdr:row>
                    <xdr:rowOff>0</xdr:rowOff>
                  </to>
                </anchor>
              </controlPr>
            </control>
          </mc:Choice>
        </mc:AlternateContent>
        <mc:AlternateContent xmlns:mc="http://schemas.openxmlformats.org/markup-compatibility/2006">
          <mc:Choice Requires="x14">
            <control shapeId="19464" r:id="rId7" name="Drop Down 8">
              <controlPr defaultSize="0" autoLine="0" autoPict="0">
                <anchor moveWithCells="1">
                  <from>
                    <xdr:col>3</xdr:col>
                    <xdr:colOff>15240</xdr:colOff>
                    <xdr:row>6</xdr:row>
                    <xdr:rowOff>22860</xdr:rowOff>
                  </from>
                  <to>
                    <xdr:col>3</xdr:col>
                    <xdr:colOff>1021080</xdr:colOff>
                    <xdr:row>7</xdr:row>
                    <xdr:rowOff>0</xdr:rowOff>
                  </to>
                </anchor>
              </controlPr>
            </control>
          </mc:Choice>
        </mc:AlternateContent>
        <mc:AlternateContent xmlns:mc="http://schemas.openxmlformats.org/markup-compatibility/2006">
          <mc:Choice Requires="x14">
            <control shapeId="19465" r:id="rId8" name="Drop Down 9">
              <controlPr defaultSize="0" autoLine="0" autoPict="0">
                <anchor moveWithCells="1">
                  <from>
                    <xdr:col>3</xdr:col>
                    <xdr:colOff>15240</xdr:colOff>
                    <xdr:row>8</xdr:row>
                    <xdr:rowOff>22860</xdr:rowOff>
                  </from>
                  <to>
                    <xdr:col>3</xdr:col>
                    <xdr:colOff>1021080</xdr:colOff>
                    <xdr:row>9</xdr:row>
                    <xdr:rowOff>0</xdr:rowOff>
                  </to>
                </anchor>
              </controlPr>
            </control>
          </mc:Choice>
        </mc:AlternateContent>
        <mc:AlternateContent xmlns:mc="http://schemas.openxmlformats.org/markup-compatibility/2006">
          <mc:Choice Requires="x14">
            <control shapeId="19466" r:id="rId9" name="Drop Down 10">
              <controlPr defaultSize="0" autoLine="0" autoPict="0">
                <anchor moveWithCells="1">
                  <from>
                    <xdr:col>3</xdr:col>
                    <xdr:colOff>15240</xdr:colOff>
                    <xdr:row>9</xdr:row>
                    <xdr:rowOff>15240</xdr:rowOff>
                  </from>
                  <to>
                    <xdr:col>3</xdr:col>
                    <xdr:colOff>1021080</xdr:colOff>
                    <xdr:row>9</xdr:row>
                    <xdr:rowOff>175260</xdr:rowOff>
                  </to>
                </anchor>
              </controlPr>
            </control>
          </mc:Choice>
        </mc:AlternateContent>
        <mc:AlternateContent xmlns:mc="http://schemas.openxmlformats.org/markup-compatibility/2006">
          <mc:Choice Requires="x14">
            <control shapeId="19467" r:id="rId10" name="Drop Down 11">
              <controlPr defaultSize="0" autoLine="0" autoPict="0">
                <anchor moveWithCells="1">
                  <from>
                    <xdr:col>3</xdr:col>
                    <xdr:colOff>15240</xdr:colOff>
                    <xdr:row>10</xdr:row>
                    <xdr:rowOff>15240</xdr:rowOff>
                  </from>
                  <to>
                    <xdr:col>3</xdr:col>
                    <xdr:colOff>1021080</xdr:colOff>
                    <xdr:row>10</xdr:row>
                    <xdr:rowOff>175260</xdr:rowOff>
                  </to>
                </anchor>
              </controlPr>
            </control>
          </mc:Choice>
        </mc:AlternateContent>
        <mc:AlternateContent xmlns:mc="http://schemas.openxmlformats.org/markup-compatibility/2006">
          <mc:Choice Requires="x14">
            <control shapeId="19468" r:id="rId11" name="Drop Down 12">
              <controlPr defaultSize="0" autoLine="0" autoPict="0">
                <anchor moveWithCells="1">
                  <from>
                    <xdr:col>3</xdr:col>
                    <xdr:colOff>15240</xdr:colOff>
                    <xdr:row>11</xdr:row>
                    <xdr:rowOff>15240</xdr:rowOff>
                  </from>
                  <to>
                    <xdr:col>3</xdr:col>
                    <xdr:colOff>1021080</xdr:colOff>
                    <xdr:row>11</xdr:row>
                    <xdr:rowOff>175260</xdr:rowOff>
                  </to>
                </anchor>
              </controlPr>
            </control>
          </mc:Choice>
        </mc:AlternateContent>
        <mc:AlternateContent xmlns:mc="http://schemas.openxmlformats.org/markup-compatibility/2006">
          <mc:Choice Requires="x14">
            <control shapeId="19469" r:id="rId12" name="Drop Down 13">
              <controlPr defaultSize="0" autoLine="0" autoPict="0">
                <anchor moveWithCells="1">
                  <from>
                    <xdr:col>3</xdr:col>
                    <xdr:colOff>15240</xdr:colOff>
                    <xdr:row>12</xdr:row>
                    <xdr:rowOff>22860</xdr:rowOff>
                  </from>
                  <to>
                    <xdr:col>3</xdr:col>
                    <xdr:colOff>1021080</xdr:colOff>
                    <xdr:row>13</xdr:row>
                    <xdr:rowOff>0</xdr:rowOff>
                  </to>
                </anchor>
              </controlPr>
            </control>
          </mc:Choice>
        </mc:AlternateContent>
        <mc:AlternateContent xmlns:mc="http://schemas.openxmlformats.org/markup-compatibility/2006">
          <mc:Choice Requires="x14">
            <control shapeId="19470" r:id="rId13" name="Drop Down 14">
              <controlPr defaultSize="0" autoLine="0" autoPict="0">
                <anchor moveWithCells="1">
                  <from>
                    <xdr:col>3</xdr:col>
                    <xdr:colOff>15240</xdr:colOff>
                    <xdr:row>13</xdr:row>
                    <xdr:rowOff>22860</xdr:rowOff>
                  </from>
                  <to>
                    <xdr:col>3</xdr:col>
                    <xdr:colOff>1021080</xdr:colOff>
                    <xdr:row>14</xdr:row>
                    <xdr:rowOff>0</xdr:rowOff>
                  </to>
                </anchor>
              </controlPr>
            </control>
          </mc:Choice>
        </mc:AlternateContent>
        <mc:AlternateContent xmlns:mc="http://schemas.openxmlformats.org/markup-compatibility/2006">
          <mc:Choice Requires="x14">
            <control shapeId="19471" r:id="rId14" name="Drop Down 15">
              <controlPr defaultSize="0" autoLine="0" autoPict="0">
                <anchor moveWithCells="1">
                  <from>
                    <xdr:col>3</xdr:col>
                    <xdr:colOff>15240</xdr:colOff>
                    <xdr:row>15</xdr:row>
                    <xdr:rowOff>22860</xdr:rowOff>
                  </from>
                  <to>
                    <xdr:col>3</xdr:col>
                    <xdr:colOff>1021080</xdr:colOff>
                    <xdr:row>16</xdr:row>
                    <xdr:rowOff>0</xdr:rowOff>
                  </to>
                </anchor>
              </controlPr>
            </control>
          </mc:Choice>
        </mc:AlternateContent>
        <mc:AlternateContent xmlns:mc="http://schemas.openxmlformats.org/markup-compatibility/2006">
          <mc:Choice Requires="x14">
            <control shapeId="19472" r:id="rId15" name="Drop Down 16">
              <controlPr defaultSize="0" autoLine="0" autoPict="0">
                <anchor moveWithCells="1">
                  <from>
                    <xdr:col>3</xdr:col>
                    <xdr:colOff>15240</xdr:colOff>
                    <xdr:row>16</xdr:row>
                    <xdr:rowOff>22860</xdr:rowOff>
                  </from>
                  <to>
                    <xdr:col>3</xdr:col>
                    <xdr:colOff>1021080</xdr:colOff>
                    <xdr:row>17</xdr:row>
                    <xdr:rowOff>0</xdr:rowOff>
                  </to>
                </anchor>
              </controlPr>
            </control>
          </mc:Choice>
        </mc:AlternateContent>
        <mc:AlternateContent xmlns:mc="http://schemas.openxmlformats.org/markup-compatibility/2006">
          <mc:Choice Requires="x14">
            <control shapeId="19473" r:id="rId16" name="Drop Down 17">
              <controlPr defaultSize="0" autoLine="0" autoPict="0">
                <anchor moveWithCells="1">
                  <from>
                    <xdr:col>3</xdr:col>
                    <xdr:colOff>15240</xdr:colOff>
                    <xdr:row>17</xdr:row>
                    <xdr:rowOff>22860</xdr:rowOff>
                  </from>
                  <to>
                    <xdr:col>3</xdr:col>
                    <xdr:colOff>1021080</xdr:colOff>
                    <xdr:row>18</xdr:row>
                    <xdr:rowOff>0</xdr:rowOff>
                  </to>
                </anchor>
              </controlPr>
            </control>
          </mc:Choice>
        </mc:AlternateContent>
        <mc:AlternateContent xmlns:mc="http://schemas.openxmlformats.org/markup-compatibility/2006">
          <mc:Choice Requires="x14">
            <control shapeId="19475" r:id="rId17" name="Drop Down 19">
              <controlPr defaultSize="0" autoLine="0" autoPict="0">
                <anchor moveWithCells="1">
                  <from>
                    <xdr:col>3</xdr:col>
                    <xdr:colOff>15240</xdr:colOff>
                    <xdr:row>18</xdr:row>
                    <xdr:rowOff>15240</xdr:rowOff>
                  </from>
                  <to>
                    <xdr:col>3</xdr:col>
                    <xdr:colOff>1021080</xdr:colOff>
                    <xdr:row>18</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7B9D225B-A0C9-4314-8B0E-D93E2D832BC2}">
            <xm:f>wa!$B$45=3</xm:f>
            <x14:dxf>
              <fill>
                <patternFill>
                  <bgColor rgb="FFFFFF00"/>
                </patternFill>
              </fill>
            </x14:dxf>
          </x14:cfRule>
          <xm:sqref>B4:E7</xm:sqref>
        </x14:conditionalFormatting>
        <x14:conditionalFormatting xmlns:xm="http://schemas.microsoft.com/office/excel/2006/main">
          <x14:cfRule type="expression" priority="2" id="{634633C8-6C97-452B-8D0C-B168155387E2}">
            <xm:f>wa!$B$45=3</xm:f>
            <x14:dxf>
              <fill>
                <patternFill>
                  <bgColor rgb="FFFFFF00"/>
                </patternFill>
              </fill>
            </x14:dxf>
          </x14:cfRule>
          <xm:sqref>B9:E14</xm:sqref>
        </x14:conditionalFormatting>
        <x14:conditionalFormatting xmlns:xm="http://schemas.microsoft.com/office/excel/2006/main">
          <x14:cfRule type="expression" priority="1" id="{40A2069B-2338-419E-8134-E999BEE0B062}">
            <xm:f>wa!$B$45=3</xm:f>
            <x14:dxf>
              <fill>
                <patternFill>
                  <bgColor rgb="FFFFFF00"/>
                </patternFill>
              </fill>
            </x14:dxf>
          </x14:cfRule>
          <xm:sqref>B16:E19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P333"/>
  <sheetViews>
    <sheetView topLeftCell="N28" workbookViewId="0">
      <selection activeCell="R100" sqref="R100"/>
    </sheetView>
  </sheetViews>
  <sheetFormatPr defaultRowHeight="14.4" x14ac:dyDescent="0.3"/>
  <cols>
    <col min="1" max="1" width="22" customWidth="1"/>
    <col min="3" max="3" width="12.21875" style="7" customWidth="1"/>
    <col min="4" max="4" width="12.5546875" style="7" customWidth="1"/>
    <col min="6" max="6" width="11.21875" style="7" bestFit="1" customWidth="1"/>
    <col min="8" max="8" width="16.77734375" customWidth="1"/>
    <col min="9" max="9" width="11.5546875" customWidth="1"/>
    <col min="11" max="11" width="11.77734375" customWidth="1"/>
    <col min="20" max="20" width="9.44140625" bestFit="1" customWidth="1"/>
    <col min="24" max="24" width="13.77734375" bestFit="1" customWidth="1"/>
    <col min="25" max="29" width="8.77734375" style="7"/>
    <col min="30" max="30" width="9.44140625" style="7" customWidth="1"/>
    <col min="31" max="31" width="10.5546875" style="9" customWidth="1"/>
    <col min="34" max="34" width="10.21875" customWidth="1"/>
    <col min="93" max="93" width="9" bestFit="1" customWidth="1"/>
    <col min="94" max="94" width="9.5546875" bestFit="1" customWidth="1"/>
    <col min="95" max="95" width="9" bestFit="1" customWidth="1"/>
    <col min="105" max="105" width="21" customWidth="1"/>
  </cols>
  <sheetData>
    <row r="1" spans="1:35" x14ac:dyDescent="0.3">
      <c r="S1" t="s">
        <v>7</v>
      </c>
      <c r="X1" s="16" t="s">
        <v>13</v>
      </c>
      <c r="Y1" s="27"/>
      <c r="Z1" s="27"/>
      <c r="AA1" s="27"/>
      <c r="AB1" s="27"/>
      <c r="AC1" s="27"/>
      <c r="AD1" s="27"/>
      <c r="AE1" s="17"/>
    </row>
    <row r="2" spans="1:35" x14ac:dyDescent="0.3">
      <c r="A2" t="s">
        <v>62</v>
      </c>
      <c r="B2" s="111" t="s">
        <v>462</v>
      </c>
      <c r="C2" s="7" t="s">
        <v>0</v>
      </c>
      <c r="D2" s="7" t="s">
        <v>53</v>
      </c>
      <c r="F2" s="7" t="s">
        <v>70</v>
      </c>
      <c r="G2" s="63" t="s">
        <v>71</v>
      </c>
      <c r="H2" s="7" t="s">
        <v>72</v>
      </c>
      <c r="I2" s="63" t="s">
        <v>479</v>
      </c>
      <c r="N2" t="s">
        <v>472</v>
      </c>
      <c r="R2" s="8" t="s">
        <v>11</v>
      </c>
      <c r="S2" s="8" t="s">
        <v>8</v>
      </c>
      <c r="T2" s="8" t="s">
        <v>9</v>
      </c>
      <c r="U2" s="8" t="s">
        <v>10</v>
      </c>
      <c r="V2" s="8" t="s">
        <v>79</v>
      </c>
      <c r="X2" s="8" t="s">
        <v>19</v>
      </c>
      <c r="Y2" t="s">
        <v>53</v>
      </c>
      <c r="Z2" t="s">
        <v>0</v>
      </c>
      <c r="AA2" t="s">
        <v>5</v>
      </c>
      <c r="AB2" t="s">
        <v>6</v>
      </c>
      <c r="AC2"/>
      <c r="AD2" s="8" t="s">
        <v>17</v>
      </c>
      <c r="AG2" s="8" t="s">
        <v>18</v>
      </c>
      <c r="AH2" s="60" t="s">
        <v>54</v>
      </c>
      <c r="AI2" s="60" t="s">
        <v>55</v>
      </c>
    </row>
    <row r="3" spans="1:35" x14ac:dyDescent="0.3">
      <c r="A3" t="s">
        <v>69</v>
      </c>
      <c r="B3" t="s">
        <v>53</v>
      </c>
      <c r="C3" s="7">
        <v>2.2046199999999998</v>
      </c>
      <c r="D3" s="7">
        <v>1</v>
      </c>
      <c r="F3" s="93">
        <v>1</v>
      </c>
      <c r="G3" s="94" t="str">
        <f t="shared" ref="G3:G12" si="0">IF(AD3&lt;&gt;5,IF($R$7=2,INDEX($C$2:$C$11,F3),INDEX($D$2:$D$11,F3)),1)</f>
        <v>Kg</v>
      </c>
      <c r="H3" s="95">
        <f>IF(ISERR(AI3/wa!G3*'1_Ing'!C66),0,AI3/wa!G3*'1_Ing'!C66)</f>
        <v>0</v>
      </c>
      <c r="I3" s="96">
        <f>IF(ISERR(H3/AI3),0,H3/AI3)</f>
        <v>0</v>
      </c>
      <c r="N3" t="s">
        <v>469</v>
      </c>
      <c r="O3" t="s">
        <v>470</v>
      </c>
      <c r="R3">
        <f>+IF($R$7=1,R9,R10)</f>
        <v>0.45359290943563974</v>
      </c>
      <c r="S3">
        <f>+IF($R$7=1,S9,S10)</f>
        <v>1</v>
      </c>
      <c r="T3">
        <f>+IF($R$7=1,T9,T10)</f>
        <v>3.7854000000000001</v>
      </c>
      <c r="U3">
        <f>+IF($R$7=1,U9,U10)</f>
        <v>1</v>
      </c>
      <c r="V3">
        <f>+IF($R$7=1,V9,V10)</f>
        <v>1E-4</v>
      </c>
      <c r="X3" s="1">
        <f>+'1_Ing'!B6/IF(AE3&gt;0,AE3,1)</f>
        <v>0</v>
      </c>
      <c r="AC3" s="7">
        <v>1</v>
      </c>
      <c r="AD3" s="7">
        <f>IF(AC3&gt;=2,AC3-1,0)</f>
        <v>0</v>
      </c>
      <c r="AE3" s="248">
        <f>+'1_Ing'!$C6*IF(AD3=0,0,CHOOSE(AD3,$R$3,$S$3,$T$3,$U$3,$V$3))</f>
        <v>0</v>
      </c>
      <c r="AF3" s="24">
        <f>IF('1_Ing'!C6&gt;0,AE3/'1_Ing'!C6,0)</f>
        <v>0</v>
      </c>
      <c r="AG3" s="26">
        <f>+'1_Ing'!C36</f>
        <v>0</v>
      </c>
      <c r="AH3" s="24">
        <f t="shared" ref="AH3:AH17" si="1">+AG3*AE3</f>
        <v>0</v>
      </c>
      <c r="AI3" s="95">
        <f>IF(AD3&lt;&gt;5,IF(AH3&gt;0,'1_Ing'!B6/AH3,0),'1_Ing'!B6/'1_Ing'!C6)</f>
        <v>0</v>
      </c>
    </row>
    <row r="4" spans="1:35" x14ac:dyDescent="0.3">
      <c r="A4" t="s">
        <v>61</v>
      </c>
      <c r="B4" t="s">
        <v>0</v>
      </c>
      <c r="C4" s="7">
        <v>1</v>
      </c>
      <c r="D4" s="7">
        <v>0.453592</v>
      </c>
      <c r="F4" s="93">
        <v>1</v>
      </c>
      <c r="G4" s="94" t="str">
        <f t="shared" si="0"/>
        <v>Kg</v>
      </c>
      <c r="H4" s="95">
        <f>IF(ISERR(AI4/wa!G4*'1_Ing'!C67),0,AI4/wa!G4*'1_Ing'!C67)</f>
        <v>0</v>
      </c>
      <c r="I4" s="96">
        <f t="shared" ref="I4:I30" si="2">IF(ISERR(H4/AI4),0,H4/AI4)</f>
        <v>0</v>
      </c>
      <c r="N4" t="str">
        <f>+IF($A$93=2,"ounces","fluid ounces")</f>
        <v>ounces</v>
      </c>
      <c r="O4" t="str">
        <f>+IF($A$93=2,"grams","ml")</f>
        <v>grams</v>
      </c>
      <c r="X4" s="1">
        <f>+'1_Ing'!B7/IF(AE4&gt;0,AE4,1)</f>
        <v>0</v>
      </c>
      <c r="AC4" s="7">
        <v>1</v>
      </c>
      <c r="AD4" s="7">
        <f t="shared" ref="AD4:AD30" si="3">IF(AC4&gt;=2,AC4-1,0)</f>
        <v>0</v>
      </c>
      <c r="AE4" s="248">
        <f>+'1_Ing'!$C7*IF(AD4=0,0,CHOOSE(AD4,$R$3,$S$3,$T$3,$U$3,$V$3))</f>
        <v>0</v>
      </c>
      <c r="AF4" s="24">
        <f>IF('1_Ing'!C7&gt;0,AE4/'1_Ing'!C7,0)</f>
        <v>0</v>
      </c>
      <c r="AG4" s="26">
        <f>+'1_Ing'!C37</f>
        <v>0</v>
      </c>
      <c r="AH4" s="24">
        <f t="shared" si="1"/>
        <v>0</v>
      </c>
      <c r="AI4" s="95">
        <f>IF(AD4&lt;&gt;5,IF(AH4&gt;0,'1_Ing'!B7/AH4,0),'1_Ing'!B7/'1_Ing'!C7)</f>
        <v>0</v>
      </c>
    </row>
    <row r="5" spans="1:35" x14ac:dyDescent="0.3">
      <c r="A5" t="s">
        <v>63</v>
      </c>
      <c r="B5" t="s">
        <v>16</v>
      </c>
      <c r="C5" s="7">
        <v>1</v>
      </c>
      <c r="D5" s="7">
        <v>2.2000000000000002</v>
      </c>
      <c r="F5" s="93">
        <v>1</v>
      </c>
      <c r="G5" s="94" t="str">
        <f t="shared" si="0"/>
        <v>Kg</v>
      </c>
      <c r="H5" s="95">
        <f>IF(ISERR(AI5/wa!G5*'1_Ing'!C68),0,AI5/wa!G5*'1_Ing'!C68)</f>
        <v>0</v>
      </c>
      <c r="I5" s="96">
        <f t="shared" si="2"/>
        <v>0</v>
      </c>
      <c r="R5" t="s">
        <v>469</v>
      </c>
      <c r="X5" s="1">
        <f>+'1_Ing'!B8/IF(AE5&gt;0,AE5,1)</f>
        <v>0</v>
      </c>
      <c r="AC5" s="7">
        <v>1</v>
      </c>
      <c r="AD5" s="7">
        <f t="shared" si="3"/>
        <v>0</v>
      </c>
      <c r="AE5" s="248">
        <f>+'1_Ing'!$C8*IF(AD5=0,0,CHOOSE(AD5,$R$3,$S$3,$T$3,$U$3,$V$3))</f>
        <v>0</v>
      </c>
      <c r="AF5" s="24">
        <f>IF('1_Ing'!C8&gt;0,AE5/'1_Ing'!C8,0)</f>
        <v>0</v>
      </c>
      <c r="AG5" s="26">
        <f>+'1_Ing'!C38</f>
        <v>0</v>
      </c>
      <c r="AH5" s="24">
        <f t="shared" si="1"/>
        <v>0</v>
      </c>
      <c r="AI5" s="95">
        <f>IF(AD5&lt;&gt;5,IF(AH5&gt;0,'1_Ing'!B8/AH5,0),'1_Ing'!B8/'1_Ing'!C8)</f>
        <v>0</v>
      </c>
    </row>
    <row r="6" spans="1:35" x14ac:dyDescent="0.3">
      <c r="A6" t="s">
        <v>474</v>
      </c>
      <c r="B6" t="s">
        <v>56</v>
      </c>
      <c r="C6" s="7">
        <v>1000</v>
      </c>
      <c r="D6" s="7">
        <v>454</v>
      </c>
      <c r="E6">
        <v>2200</v>
      </c>
      <c r="F6" s="93">
        <v>1</v>
      </c>
      <c r="G6" s="94" t="str">
        <f t="shared" si="0"/>
        <v>Kg</v>
      </c>
      <c r="H6" s="95">
        <f>IF(ISERR(AI6/wa!G6*'1_Ing'!C69),0,AI6/wa!G6*'1_Ing'!C69)</f>
        <v>0</v>
      </c>
      <c r="I6" s="96">
        <f t="shared" si="2"/>
        <v>0</v>
      </c>
      <c r="R6" t="s">
        <v>470</v>
      </c>
      <c r="X6" s="1">
        <f>+'1_Ing'!B9/IF(AE6&gt;0,AE6,1)</f>
        <v>0</v>
      </c>
      <c r="AC6" s="7">
        <v>1</v>
      </c>
      <c r="AD6" s="7">
        <f t="shared" si="3"/>
        <v>0</v>
      </c>
      <c r="AE6" s="248">
        <f>+'1_Ing'!$C9*IF(AD6=0,0,CHOOSE(AD6,$R$3,$S$3,$T$3,$U$3,$V$3))</f>
        <v>0</v>
      </c>
      <c r="AF6" s="24">
        <f>IF('1_Ing'!C9&gt;0,AE6/'1_Ing'!C9,0)</f>
        <v>0</v>
      </c>
      <c r="AG6" s="26">
        <f>+'1_Ing'!C39</f>
        <v>0</v>
      </c>
      <c r="AH6" s="24">
        <f t="shared" si="1"/>
        <v>0</v>
      </c>
      <c r="AI6" s="95">
        <f>IF(AD6&lt;&gt;5,IF(AH6&gt;0,'1_Ing'!B9/AH6,0),'1_Ing'!B9/'1_Ing'!C9)</f>
        <v>0</v>
      </c>
    </row>
    <row r="7" spans="1:35" x14ac:dyDescent="0.3">
      <c r="A7" t="s">
        <v>64</v>
      </c>
      <c r="B7" t="s">
        <v>57</v>
      </c>
      <c r="C7" s="7">
        <v>35.274000000000001</v>
      </c>
      <c r="D7" s="7">
        <v>16</v>
      </c>
      <c r="F7" s="93">
        <v>1</v>
      </c>
      <c r="G7" s="94" t="str">
        <f t="shared" si="0"/>
        <v>Kg</v>
      </c>
      <c r="H7" s="95">
        <f>IF(ISERR(AI7/wa!G7*'1_Ing'!C70),0,AI7/wa!G7*'1_Ing'!C70)</f>
        <v>0</v>
      </c>
      <c r="I7" s="96">
        <f t="shared" si="2"/>
        <v>0</v>
      </c>
      <c r="R7" s="121">
        <v>2</v>
      </c>
      <c r="X7" s="1">
        <f>+'1_Ing'!B10/IF(AE7&gt;0,AE7,1)</f>
        <v>0</v>
      </c>
      <c r="AC7" s="7">
        <v>1</v>
      </c>
      <c r="AD7" s="7">
        <f t="shared" si="3"/>
        <v>0</v>
      </c>
      <c r="AE7" s="248">
        <f>+'1_Ing'!$C10*IF(AD7=0,0,CHOOSE(AD7,$R$3,$S$3,$T$3,$U$3,$V$3))</f>
        <v>0</v>
      </c>
      <c r="AF7" s="24">
        <f>IF('1_Ing'!C10&gt;0,AE7/'1_Ing'!C10,0)</f>
        <v>0</v>
      </c>
      <c r="AG7" s="26">
        <f>+'1_Ing'!C40</f>
        <v>0</v>
      </c>
      <c r="AH7" s="24">
        <f t="shared" si="1"/>
        <v>0</v>
      </c>
      <c r="AI7" s="95">
        <f>IF(AD7&lt;&gt;5,IF(AH7&gt;0,'1_Ing'!B10/AH7,0),'1_Ing'!B10/'1_Ing'!C10)</f>
        <v>0</v>
      </c>
    </row>
    <row r="8" spans="1:35" x14ac:dyDescent="0.3">
      <c r="A8" t="s">
        <v>65</v>
      </c>
      <c r="B8" t="s">
        <v>58</v>
      </c>
      <c r="C8" s="7">
        <v>7.7</v>
      </c>
      <c r="D8" s="7">
        <f>+C8/C3</f>
        <v>3.4926654026544259</v>
      </c>
      <c r="F8" s="93">
        <v>1</v>
      </c>
      <c r="G8" s="94" t="str">
        <f t="shared" si="0"/>
        <v>Kg</v>
      </c>
      <c r="H8" s="95">
        <f>IF(ISERR(AI8/wa!G8*'1_Ing'!C71),0,AI8/wa!G8*'1_Ing'!C71)</f>
        <v>0</v>
      </c>
      <c r="I8" s="96">
        <f t="shared" si="2"/>
        <v>0</v>
      </c>
      <c r="R8" s="241" t="str">
        <f>CHOOSE(R7,"Lb","Kg")</f>
        <v>Kg</v>
      </c>
      <c r="X8" s="1">
        <f>+'1_Ing'!B11/IF(AE8&gt;0,AE8,1)</f>
        <v>0</v>
      </c>
      <c r="AC8" s="7">
        <v>1</v>
      </c>
      <c r="AD8" s="7">
        <f t="shared" si="3"/>
        <v>0</v>
      </c>
      <c r="AE8" s="248">
        <f>+'1_Ing'!$C11*IF(AD8=0,0,CHOOSE(AD8,$R$3,$S$3,$T$3,$U$3,$V$3))</f>
        <v>0</v>
      </c>
      <c r="AF8" s="24">
        <f>IF('1_Ing'!C11&gt;0,AE8/'1_Ing'!C11,0)</f>
        <v>0</v>
      </c>
      <c r="AG8" s="26">
        <f>+'1_Ing'!C41</f>
        <v>0</v>
      </c>
      <c r="AH8" s="24">
        <f t="shared" si="1"/>
        <v>0</v>
      </c>
      <c r="AI8" s="95">
        <f>IF(AD8&lt;&gt;5,IF(AH8&gt;0,'1_Ing'!B11/AH8,0),'1_Ing'!B11/'1_Ing'!C11)</f>
        <v>0</v>
      </c>
    </row>
    <row r="9" spans="1:35" x14ac:dyDescent="0.3">
      <c r="A9" t="s">
        <v>66</v>
      </c>
      <c r="B9" t="s">
        <v>59</v>
      </c>
      <c r="C9" s="7">
        <v>200</v>
      </c>
      <c r="D9" s="7">
        <f>+C9/C3</f>
        <v>90.718581887127954</v>
      </c>
      <c r="F9" s="93">
        <v>1</v>
      </c>
      <c r="G9" s="94" t="str">
        <f t="shared" si="0"/>
        <v>Kg</v>
      </c>
      <c r="H9" s="95">
        <f>IF(ISERR(AI9/wa!G9*'1_Ing'!C72),0,AI9/wa!G9*'1_Ing'!C72)</f>
        <v>0</v>
      </c>
      <c r="I9" s="96">
        <f t="shared" si="2"/>
        <v>0</v>
      </c>
      <c r="Q9" t="s">
        <v>477</v>
      </c>
      <c r="R9">
        <v>1</v>
      </c>
      <c r="S9">
        <v>2.2046199999999998</v>
      </c>
      <c r="T9">
        <v>8.3454060000000005</v>
      </c>
      <c r="U9">
        <v>2.2045855378999999</v>
      </c>
      <c r="V9">
        <v>2.2046226000000001E-4</v>
      </c>
      <c r="X9" s="1">
        <f>+'1_Ing'!B12/IF(AE9&gt;0,AE9,1)</f>
        <v>0</v>
      </c>
      <c r="AC9" s="7">
        <v>1</v>
      </c>
      <c r="AD9" s="7">
        <f t="shared" si="3"/>
        <v>0</v>
      </c>
      <c r="AE9" s="248">
        <f>+'1_Ing'!$C12*IF(AD9=0,0,CHOOSE(AD9,$R$3,$S$3,$T$3,$U$3,$V$3))</f>
        <v>0</v>
      </c>
      <c r="AF9" s="24">
        <f>IF('1_Ing'!C12&gt;0,AE9/'1_Ing'!C12,0)</f>
        <v>0</v>
      </c>
      <c r="AG9" s="26">
        <f>+'1_Ing'!C42</f>
        <v>0</v>
      </c>
      <c r="AH9" s="24">
        <f t="shared" si="1"/>
        <v>0</v>
      </c>
      <c r="AI9" s="95">
        <f>IF(AD9&lt;&gt;5,IF(AH9&gt;0,'1_Ing'!B12/AH9,0),'1_Ing'!B12/'1_Ing'!C12)</f>
        <v>0</v>
      </c>
    </row>
    <row r="10" spans="1:35" x14ac:dyDescent="0.3">
      <c r="A10" t="s">
        <v>67</v>
      </c>
      <c r="B10" t="s">
        <v>60</v>
      </c>
      <c r="C10" s="7">
        <v>67.569999999999993</v>
      </c>
      <c r="D10" s="7">
        <f>+C10/C3</f>
        <v>30.649272890566174</v>
      </c>
      <c r="F10" s="93">
        <v>1</v>
      </c>
      <c r="G10" s="94" t="str">
        <f t="shared" si="0"/>
        <v>Kg</v>
      </c>
      <c r="H10" s="95">
        <f>IF(ISERR(AI10/wa!G10*'1_Ing'!C73),0,AI10/wa!G10*'1_Ing'!C73)</f>
        <v>0</v>
      </c>
      <c r="I10" s="96">
        <f t="shared" si="2"/>
        <v>0</v>
      </c>
      <c r="Q10" t="s">
        <v>478</v>
      </c>
      <c r="R10">
        <v>0.45359290943563974</v>
      </c>
      <c r="S10">
        <v>1</v>
      </c>
      <c r="T10">
        <v>3.7854000000000001</v>
      </c>
      <c r="U10">
        <v>1</v>
      </c>
      <c r="V10">
        <f>1/10000</f>
        <v>1E-4</v>
      </c>
      <c r="X10" s="1">
        <f>+'1_Ing'!B13/IF(AE10&gt;0,AE10,1)</f>
        <v>0</v>
      </c>
      <c r="AC10" s="7">
        <v>1</v>
      </c>
      <c r="AD10" s="7">
        <f t="shared" si="3"/>
        <v>0</v>
      </c>
      <c r="AE10" s="248">
        <f>+'1_Ing'!$C13*IF(AD10=0,0,CHOOSE(AD10,$R$3,$S$3,$T$3,$U$3,$V$3))</f>
        <v>0</v>
      </c>
      <c r="AF10" s="24">
        <f>IF('1_Ing'!C13&gt;0,AE10/'1_Ing'!C13,0)</f>
        <v>0</v>
      </c>
      <c r="AG10" s="26">
        <f>+'1_Ing'!C43</f>
        <v>0</v>
      </c>
      <c r="AH10" s="24">
        <f t="shared" si="1"/>
        <v>0</v>
      </c>
      <c r="AI10" s="95">
        <f>IF(AD10&lt;&gt;5,IF(AH10&gt;0,'1_Ing'!B13/AH10,0),'1_Ing'!B13/'1_Ing'!C13)</f>
        <v>0</v>
      </c>
    </row>
    <row r="11" spans="1:35" x14ac:dyDescent="0.3">
      <c r="B11" t="s">
        <v>77</v>
      </c>
      <c r="C11" s="7">
        <f>10/1000</f>
        <v>0.01</v>
      </c>
      <c r="D11" s="7">
        <f>+C11/C3</f>
        <v>4.5359290943563979E-3</v>
      </c>
      <c r="F11" s="93">
        <v>1</v>
      </c>
      <c r="G11" s="94" t="str">
        <f t="shared" si="0"/>
        <v>Kg</v>
      </c>
      <c r="H11" s="95">
        <f>IF(ISERR(AI11/wa!G11*'1_Ing'!C74),0,AI11/wa!G11*'1_Ing'!C74)</f>
        <v>0</v>
      </c>
      <c r="I11" s="96">
        <f t="shared" si="2"/>
        <v>0</v>
      </c>
      <c r="K11" t="s">
        <v>11</v>
      </c>
      <c r="M11" t="s">
        <v>15</v>
      </c>
      <c r="X11" s="1">
        <f>+'1_Ing'!B14/IF(AE11&gt;0,AE11,1)</f>
        <v>0</v>
      </c>
      <c r="AC11" s="7">
        <v>1</v>
      </c>
      <c r="AD11" s="7">
        <f t="shared" si="3"/>
        <v>0</v>
      </c>
      <c r="AE11" s="248">
        <f>+'1_Ing'!$C14*IF(AD11=0,0,CHOOSE(AD11,$R$3,$S$3,$T$3,$U$3,$V$3))</f>
        <v>0</v>
      </c>
      <c r="AF11" s="24">
        <f>IF('1_Ing'!C14&gt;0,AE11/'1_Ing'!C14,0)</f>
        <v>0</v>
      </c>
      <c r="AG11" s="26">
        <f>+'1_Ing'!C44</f>
        <v>0</v>
      </c>
      <c r="AH11" s="24">
        <f t="shared" si="1"/>
        <v>0</v>
      </c>
      <c r="AI11" s="95">
        <f>IF(AD11&lt;&gt;5,IF(AH11&gt;0,'1_Ing'!B14/AH11,0),'1_Ing'!B14/'1_Ing'!C14)</f>
        <v>0</v>
      </c>
    </row>
    <row r="12" spans="1:35" x14ac:dyDescent="0.3">
      <c r="F12" s="93">
        <v>1</v>
      </c>
      <c r="G12" s="94" t="str">
        <f t="shared" si="0"/>
        <v>Kg</v>
      </c>
      <c r="H12" s="95">
        <f>IF(ISERR(AI12/wa!G12*'1_Ing'!C75),0,AI12/wa!G12*'1_Ing'!C75)</f>
        <v>0</v>
      </c>
      <c r="I12" s="96">
        <f t="shared" si="2"/>
        <v>0</v>
      </c>
      <c r="K12">
        <v>291.83</v>
      </c>
      <c r="M12">
        <v>132.66</v>
      </c>
      <c r="X12" s="1">
        <f>+'1_Ing'!B15/IF(AE12&gt;0,AE12,1)</f>
        <v>0</v>
      </c>
      <c r="AC12" s="7">
        <v>1</v>
      </c>
      <c r="AD12" s="7">
        <f t="shared" si="3"/>
        <v>0</v>
      </c>
      <c r="AE12" s="248">
        <f>+'1_Ing'!$C15*IF(AD12=0,0,CHOOSE(AD12,$R$3,$S$3,$T$3,$U$3,$V$3))</f>
        <v>0</v>
      </c>
      <c r="AF12" s="24">
        <f>IF('1_Ing'!C15&gt;0,AE12/'1_Ing'!C15,0)</f>
        <v>0</v>
      </c>
      <c r="AG12" s="26">
        <f>+'1_Ing'!C45</f>
        <v>0</v>
      </c>
      <c r="AH12" s="24">
        <f t="shared" si="1"/>
        <v>0</v>
      </c>
      <c r="AI12" s="95">
        <f>IF(AD12&lt;&gt;5,IF(AH12&gt;0,'1_Ing'!B15/AH12,0),'1_Ing'!B15/'1_Ing'!C15)</f>
        <v>0</v>
      </c>
    </row>
    <row r="13" spans="1:35" x14ac:dyDescent="0.3">
      <c r="F13" s="93">
        <v>1</v>
      </c>
      <c r="G13" s="94" t="str">
        <f>IF(AD13&lt;&gt;5,IF($R$7=2,INDEX($C$2:$C$11,F13),INDEX($D$2:$D$11,F13)),1)</f>
        <v>Kg</v>
      </c>
      <c r="H13" s="95">
        <f>IF(ISERR(AI13/wa!G13*'1_Ing'!C76),0,AI13/wa!G13*'1_Ing'!C76)</f>
        <v>0</v>
      </c>
      <c r="I13" s="96">
        <f t="shared" si="2"/>
        <v>0</v>
      </c>
      <c r="M13">
        <f>+M12*2.2</f>
        <v>291.85200000000003</v>
      </c>
      <c r="X13" s="1">
        <f>+'1_Ing'!B16/IF(AE13&gt;0,AE13,1)</f>
        <v>0</v>
      </c>
      <c r="AC13" s="7">
        <v>1</v>
      </c>
      <c r="AD13" s="7">
        <f t="shared" si="3"/>
        <v>0</v>
      </c>
      <c r="AE13" s="248">
        <f>+'1_Ing'!$C16*IF(AD13=0,0,CHOOSE(AD13,$R$3,$S$3,$T$3,$U$3,$V$3))</f>
        <v>0</v>
      </c>
      <c r="AF13" s="24">
        <f>IF('1_Ing'!C16&gt;0,AE13/'1_Ing'!C16,0)</f>
        <v>0</v>
      </c>
      <c r="AG13" s="26">
        <f>+'1_Ing'!C46</f>
        <v>0</v>
      </c>
      <c r="AH13" s="24">
        <f t="shared" si="1"/>
        <v>0</v>
      </c>
      <c r="AI13" s="95">
        <f>IF(AD13&lt;&gt;5,IF(AH13&gt;0,'1_Ing'!B16/AH13,0),'1_Ing'!B16/'1_Ing'!C16)</f>
        <v>0</v>
      </c>
    </row>
    <row r="14" spans="1:35" x14ac:dyDescent="0.3">
      <c r="A14" t="s">
        <v>217</v>
      </c>
      <c r="C14" s="7">
        <v>60</v>
      </c>
      <c r="D14" s="7">
        <f>+C14/28.35</f>
        <v>2.1164021164021163</v>
      </c>
      <c r="F14" s="93">
        <v>1</v>
      </c>
      <c r="G14" s="94" t="str">
        <f t="shared" ref="G14:G30" si="4">IF(AD14&lt;&gt;5,IF($R$7=2,INDEX($C$2:$C$11,F14),INDEX($D$2:$D$11,F14)),1)</f>
        <v>Kg</v>
      </c>
      <c r="H14" s="95">
        <f>IF(ISERR(AI14/wa!G14*'1_Ing'!C77),0,AI14/wa!G14*'1_Ing'!C77)</f>
        <v>0</v>
      </c>
      <c r="I14" s="96">
        <f t="shared" si="2"/>
        <v>0</v>
      </c>
      <c r="J14">
        <f>+I12/12</f>
        <v>0</v>
      </c>
      <c r="M14">
        <f>+K12-M13</f>
        <v>-2.2000000000048203E-2</v>
      </c>
      <c r="X14" s="1">
        <f>+'1_Ing'!B17/IF(AE14&gt;0,AE14,1)</f>
        <v>0</v>
      </c>
      <c r="AC14" s="7">
        <v>1</v>
      </c>
      <c r="AD14" s="7">
        <f t="shared" si="3"/>
        <v>0</v>
      </c>
      <c r="AE14" s="248">
        <f>+'1_Ing'!$C17*IF(AD14=0,0,CHOOSE(AD14,$R$3,$S$3,$T$3,$U$3,$V$3))</f>
        <v>0</v>
      </c>
      <c r="AF14" s="24">
        <f>IF('1_Ing'!C17&gt;0,AE14/'1_Ing'!C17,0)</f>
        <v>0</v>
      </c>
      <c r="AG14" s="26">
        <f>+'1_Ing'!C47</f>
        <v>0</v>
      </c>
      <c r="AH14" s="24">
        <f t="shared" si="1"/>
        <v>0</v>
      </c>
      <c r="AI14" s="95">
        <f>IF(AD14&lt;&gt;5,IF(AH14&gt;0,'1_Ing'!B17/AH14,0),'1_Ing'!B17/'1_Ing'!C17)</f>
        <v>0</v>
      </c>
    </row>
    <row r="15" spans="1:35" x14ac:dyDescent="0.3">
      <c r="C15" s="7">
        <f>1000/C14</f>
        <v>16.666666666666668</v>
      </c>
      <c r="D15" s="7">
        <f>+D14/16</f>
        <v>0.13227513227513227</v>
      </c>
      <c r="F15" s="93">
        <v>1</v>
      </c>
      <c r="G15" s="94" t="str">
        <f t="shared" si="4"/>
        <v>Kg</v>
      </c>
      <c r="H15" s="95">
        <f>IF(ISERR(AI15/wa!G15*'1_Ing'!C78),0,AI15/wa!G15*'1_Ing'!C78)</f>
        <v>0</v>
      </c>
      <c r="I15" s="96">
        <f t="shared" si="2"/>
        <v>0</v>
      </c>
      <c r="X15" s="1">
        <f>+'1_Ing'!B18/IF(AE15&gt;0,AE15,1)</f>
        <v>0</v>
      </c>
      <c r="AC15" s="7">
        <v>1</v>
      </c>
      <c r="AD15" s="7">
        <f t="shared" si="3"/>
        <v>0</v>
      </c>
      <c r="AE15" s="248">
        <f>+'1_Ing'!$C18*IF(AD15=0,0,CHOOSE(AD15,$R$3,$S$3,$T$3,$U$3,$V$3))</f>
        <v>0</v>
      </c>
      <c r="AF15" s="24">
        <f>IF('1_Ing'!C18&gt;0,AE15/'1_Ing'!C18,0)</f>
        <v>0</v>
      </c>
      <c r="AG15" s="26">
        <f>+'1_Ing'!C48</f>
        <v>0</v>
      </c>
      <c r="AH15" s="24">
        <f t="shared" si="1"/>
        <v>0</v>
      </c>
      <c r="AI15" s="95">
        <f>IF(AD15&lt;&gt;5,IF(AH15&gt;0,'1_Ing'!B18/AH15,0),'1_Ing'!B18/'1_Ing'!C18)</f>
        <v>0</v>
      </c>
    </row>
    <row r="16" spans="1:35" x14ac:dyDescent="0.3">
      <c r="D16" s="7">
        <f>1/D15</f>
        <v>7.5600000000000005</v>
      </c>
      <c r="F16" s="93">
        <v>1</v>
      </c>
      <c r="G16" s="94" t="str">
        <f t="shared" si="4"/>
        <v>Kg</v>
      </c>
      <c r="H16" s="95">
        <f>IF(ISERR(AI16/wa!G16*'1_Ing'!C79),0,AI16/wa!G16*'1_Ing'!C79)</f>
        <v>0</v>
      </c>
      <c r="I16" s="96">
        <f t="shared" si="2"/>
        <v>0</v>
      </c>
      <c r="X16" s="1">
        <f>+'1_Ing'!B19/IF(AE16&gt;0,AE16,1)</f>
        <v>0</v>
      </c>
      <c r="AC16" s="7">
        <v>1</v>
      </c>
      <c r="AD16" s="7">
        <f t="shared" si="3"/>
        <v>0</v>
      </c>
      <c r="AE16" s="248">
        <f>+'1_Ing'!$C19*IF(AD16=0,0,CHOOSE(AD16,$R$3,$S$3,$T$3,$U$3,$V$3))</f>
        <v>0</v>
      </c>
      <c r="AF16" s="24">
        <f>IF('1_Ing'!C19&gt;0,AE16/'1_Ing'!C19,0)</f>
        <v>0</v>
      </c>
      <c r="AG16" s="26">
        <f>+'1_Ing'!C49</f>
        <v>0</v>
      </c>
      <c r="AH16" s="24">
        <f t="shared" si="1"/>
        <v>0</v>
      </c>
      <c r="AI16" s="95">
        <f>IF(AD16&lt;&gt;5,IF(AH16&gt;0,'1_Ing'!B19/AH16,0),'1_Ing'!B19/'1_Ing'!C19)</f>
        <v>0</v>
      </c>
    </row>
    <row r="17" spans="1:37" x14ac:dyDescent="0.3">
      <c r="F17" s="93">
        <v>1</v>
      </c>
      <c r="G17" s="94" t="str">
        <f t="shared" si="4"/>
        <v>Kg</v>
      </c>
      <c r="H17" s="95">
        <f>IF(ISERR(AI17/wa!G17*'1_Ing'!C80),0,AI17/wa!G17*'1_Ing'!C80)</f>
        <v>0</v>
      </c>
      <c r="I17" s="96">
        <f t="shared" si="2"/>
        <v>0</v>
      </c>
      <c r="X17" s="1">
        <f>+'1_Ing'!B20/IF(AE17&gt;0,AE17,1)</f>
        <v>0</v>
      </c>
      <c r="AC17" s="7">
        <v>1</v>
      </c>
      <c r="AD17" s="7">
        <f t="shared" si="3"/>
        <v>0</v>
      </c>
      <c r="AE17" s="248">
        <f>+'1_Ing'!$C20*IF(AD17=0,0,CHOOSE(AD17,$R$3,$S$3,$T$3,$U$3,$V$3))</f>
        <v>0</v>
      </c>
      <c r="AF17" s="24">
        <f>IF('1_Ing'!C20&gt;0,AE17/'1_Ing'!C20,0)</f>
        <v>0</v>
      </c>
      <c r="AG17" s="26">
        <f>+'1_Ing'!C50</f>
        <v>0</v>
      </c>
      <c r="AH17" s="24">
        <f t="shared" si="1"/>
        <v>0</v>
      </c>
      <c r="AI17" s="95">
        <f>IF(AD17&lt;&gt;5,IF(AH17&gt;0,'1_Ing'!B20/AH17,0),'1_Ing'!B20/'1_Ing'!C20)</f>
        <v>0</v>
      </c>
    </row>
    <row r="18" spans="1:37" x14ac:dyDescent="0.3">
      <c r="F18" s="93">
        <v>1</v>
      </c>
      <c r="G18" s="94" t="str">
        <f t="shared" si="4"/>
        <v>Kg</v>
      </c>
      <c r="H18" s="95">
        <f>IF(ISERR(AI18/wa!G18*'1_Ing'!C81),0,AI18/wa!G18*'1_Ing'!C81)</f>
        <v>0</v>
      </c>
      <c r="I18" s="96">
        <f t="shared" si="2"/>
        <v>0</v>
      </c>
      <c r="X18" s="1">
        <f>+'1_Ing'!B21/IF(AE18&gt;0,AE18,1)</f>
        <v>0</v>
      </c>
      <c r="AC18" s="7">
        <v>1</v>
      </c>
      <c r="AD18" s="7">
        <f t="shared" si="3"/>
        <v>0</v>
      </c>
      <c r="AE18" s="248">
        <f>+'1_Ing'!$C21*IF(AD18=0,0,CHOOSE(AD18,$R$3,$S$3,$T$3,$U$3,$V$3))</f>
        <v>0</v>
      </c>
      <c r="AF18" s="24">
        <f>IF('1_Ing'!C21&gt;0,AE18/'1_Ing'!C21,0)</f>
        <v>0</v>
      </c>
      <c r="AG18" s="26">
        <f>+'1_Ing'!C51</f>
        <v>0</v>
      </c>
      <c r="AH18" s="24">
        <f t="shared" ref="AH18:AH30" si="5">+AG18*AE18</f>
        <v>0</v>
      </c>
      <c r="AI18" s="95">
        <f>IF(AD18&lt;&gt;5,IF(AH18&gt;0,'1_Ing'!B21/AH18,0),'1_Ing'!B21/'1_Ing'!C21)</f>
        <v>0</v>
      </c>
    </row>
    <row r="19" spans="1:37" x14ac:dyDescent="0.3">
      <c r="A19" t="s">
        <v>475</v>
      </c>
      <c r="F19" s="93">
        <v>1</v>
      </c>
      <c r="G19" s="94" t="str">
        <f t="shared" si="4"/>
        <v>Kg</v>
      </c>
      <c r="H19" s="95">
        <f>IF(ISERR(AI19/wa!G19*'1_Ing'!C82),0,AI19/wa!G19*'1_Ing'!C82)</f>
        <v>0</v>
      </c>
      <c r="I19" s="96">
        <f t="shared" si="2"/>
        <v>0</v>
      </c>
      <c r="X19" s="1">
        <f>+'1_Ing'!B22/IF(AE19&gt;0,AE19,1)</f>
        <v>0</v>
      </c>
      <c r="AC19" s="7">
        <v>1</v>
      </c>
      <c r="AD19" s="7">
        <f t="shared" si="3"/>
        <v>0</v>
      </c>
      <c r="AE19" s="248">
        <f>+'1_Ing'!$C22*IF(AD19=0,0,CHOOSE(AD19,$R$3,$S$3,$T$3,$U$3,$V$3))</f>
        <v>0</v>
      </c>
      <c r="AF19" s="24">
        <f>IF('1_Ing'!C22&gt;0,AE19/'1_Ing'!C22,0)</f>
        <v>0</v>
      </c>
      <c r="AG19" s="26">
        <f>+'1_Ing'!C52</f>
        <v>0</v>
      </c>
      <c r="AH19" s="24">
        <f t="shared" si="5"/>
        <v>0</v>
      </c>
      <c r="AI19" s="95">
        <f>IF(AD19&lt;&gt;5,IF(AH19&gt;0,'1_Ing'!B22/AH19,0),'1_Ing'!B22/'1_Ing'!C22)</f>
        <v>0</v>
      </c>
    </row>
    <row r="20" spans="1:37" x14ac:dyDescent="0.3">
      <c r="A20" t="s">
        <v>53</v>
      </c>
      <c r="F20" s="93">
        <v>1</v>
      </c>
      <c r="G20" s="94" t="str">
        <f t="shared" si="4"/>
        <v>Kg</v>
      </c>
      <c r="H20" s="95">
        <f>IF(ISERR(AI20/wa!G20*'1_Ing'!C83),0,AI20/wa!G20*'1_Ing'!C83)</f>
        <v>0</v>
      </c>
      <c r="I20" s="96">
        <f t="shared" si="2"/>
        <v>0</v>
      </c>
      <c r="X20" s="1">
        <f>+'1_Ing'!B23/IF(AE20&gt;0,AE20,1)</f>
        <v>0</v>
      </c>
      <c r="AC20" s="7">
        <v>1</v>
      </c>
      <c r="AD20" s="7">
        <f t="shared" si="3"/>
        <v>0</v>
      </c>
      <c r="AE20" s="248">
        <f>+'1_Ing'!$C23*IF(AD20=0,0,CHOOSE(AD20,$R$3,$S$3,$T$3,$U$3,$V$3))</f>
        <v>0</v>
      </c>
      <c r="AF20" s="24">
        <f>IF('1_Ing'!C23&gt;0,AE20/'1_Ing'!C23,0)</f>
        <v>0</v>
      </c>
      <c r="AG20" s="26">
        <f>+'1_Ing'!C53</f>
        <v>0</v>
      </c>
      <c r="AH20" s="24">
        <f t="shared" si="5"/>
        <v>0</v>
      </c>
      <c r="AI20" s="95">
        <f>IF(AD20&lt;&gt;5,IF(AH20&gt;0,'1_Ing'!B23/AH20,0),'1_Ing'!B23/'1_Ing'!C23)</f>
        <v>0</v>
      </c>
    </row>
    <row r="21" spans="1:37" x14ac:dyDescent="0.3">
      <c r="A21" t="s">
        <v>0</v>
      </c>
      <c r="F21" s="93">
        <v>1</v>
      </c>
      <c r="G21" s="94" t="str">
        <f t="shared" si="4"/>
        <v>Kg</v>
      </c>
      <c r="H21" s="95">
        <f>IF(ISERR(AI21/wa!G21*'1_Ing'!C84),0,AI21/wa!G21*'1_Ing'!C84)</f>
        <v>0</v>
      </c>
      <c r="I21" s="96">
        <f t="shared" si="2"/>
        <v>0</v>
      </c>
      <c r="X21" s="1">
        <f>+'1_Ing'!B24/IF(AE21&gt;0,AE21,1)</f>
        <v>0</v>
      </c>
      <c r="AC21" s="7">
        <v>1</v>
      </c>
      <c r="AD21" s="7">
        <f t="shared" si="3"/>
        <v>0</v>
      </c>
      <c r="AE21" s="248">
        <f>+'1_Ing'!$C24*IF(AD21=0,0,CHOOSE(AD21,$R$3,$S$3,$T$3,$U$3,$V$3))</f>
        <v>0</v>
      </c>
      <c r="AF21" s="24">
        <f>IF('1_Ing'!C24&gt;0,AE21/'1_Ing'!C24,0)</f>
        <v>0</v>
      </c>
      <c r="AG21" s="26">
        <f>+'1_Ing'!C54</f>
        <v>0</v>
      </c>
      <c r="AH21" s="24">
        <f t="shared" si="5"/>
        <v>0</v>
      </c>
      <c r="AI21" s="95">
        <f>IF(AD21&lt;&gt;5,IF(AH21&gt;0,'1_Ing'!B24/AH21,0),'1_Ing'!B24/'1_Ing'!C24)</f>
        <v>0</v>
      </c>
    </row>
    <row r="22" spans="1:37" x14ac:dyDescent="0.3">
      <c r="A22" t="s">
        <v>476</v>
      </c>
      <c r="F22" s="93">
        <v>1</v>
      </c>
      <c r="G22" s="94" t="str">
        <f t="shared" si="4"/>
        <v>Kg</v>
      </c>
      <c r="H22" s="95">
        <f>IF(ISERR(AI22/wa!G22*'1_Ing'!C85),0,AI22/wa!G22*'1_Ing'!C85)</f>
        <v>0</v>
      </c>
      <c r="I22" s="96">
        <f t="shared" si="2"/>
        <v>0</v>
      </c>
      <c r="R22" s="21"/>
      <c r="S22" s="21"/>
      <c r="T22" s="21"/>
      <c r="U22" s="21"/>
      <c r="V22" s="21"/>
      <c r="W22" s="21"/>
      <c r="X22" s="1">
        <f>+'1_Ing'!B25/IF(AE22&gt;0,AE22,1)</f>
        <v>0</v>
      </c>
      <c r="AC22" s="7">
        <v>1</v>
      </c>
      <c r="AD22" s="7">
        <f t="shared" si="3"/>
        <v>0</v>
      </c>
      <c r="AE22" s="248">
        <f>+'1_Ing'!$C25*IF(AD22=0,0,CHOOSE(AD22,$R$3,$S$3,$T$3,$U$3,$V$3))</f>
        <v>0</v>
      </c>
      <c r="AF22" s="24">
        <f>IF('1_Ing'!C25&gt;0,AE22/'1_Ing'!C25,0)</f>
        <v>0</v>
      </c>
      <c r="AG22" s="26">
        <f>+'1_Ing'!C55</f>
        <v>0</v>
      </c>
      <c r="AH22" s="24">
        <f t="shared" si="5"/>
        <v>0</v>
      </c>
      <c r="AI22" s="95">
        <f>IF(AD22&lt;&gt;5,IF(AH22&gt;0,'1_Ing'!B25/AH22,0),'1_Ing'!B25/'1_Ing'!C25)</f>
        <v>0</v>
      </c>
      <c r="AJ22" s="21"/>
      <c r="AK22" s="21"/>
    </row>
    <row r="23" spans="1:37" x14ac:dyDescent="0.3">
      <c r="A23" t="s">
        <v>6</v>
      </c>
      <c r="F23" s="93">
        <v>1</v>
      </c>
      <c r="G23" s="94" t="str">
        <f t="shared" si="4"/>
        <v>Kg</v>
      </c>
      <c r="H23" s="95">
        <f>IF(ISERR(AI23/wa!G23*'1_Ing'!C86),0,AI23/wa!G23*'1_Ing'!C86)</f>
        <v>0</v>
      </c>
      <c r="I23" s="96">
        <f t="shared" si="2"/>
        <v>0</v>
      </c>
      <c r="X23" s="1">
        <f>+'1_Ing'!B26/IF(AE23&gt;0,AE23,1)</f>
        <v>0</v>
      </c>
      <c r="AC23" s="7">
        <v>1</v>
      </c>
      <c r="AD23" s="7">
        <f t="shared" si="3"/>
        <v>0</v>
      </c>
      <c r="AE23" s="248">
        <f>+'1_Ing'!$C26*IF(AD23=0,0,CHOOSE(AD23,$R$3,$S$3,$T$3,$U$3,$V$3))</f>
        <v>0</v>
      </c>
      <c r="AF23" s="24">
        <f>IF('1_Ing'!C26&gt;0,AE23/'1_Ing'!C26,0)</f>
        <v>0</v>
      </c>
      <c r="AG23" s="26">
        <f>+'1_Ing'!C56</f>
        <v>0</v>
      </c>
      <c r="AH23" s="24">
        <f t="shared" si="5"/>
        <v>0</v>
      </c>
      <c r="AI23" s="95">
        <f>IF(AD23&lt;&gt;5,IF(AH23&gt;0,'1_Ing'!B26/AH23,0),'1_Ing'!B26/'1_Ing'!C26)</f>
        <v>0</v>
      </c>
    </row>
    <row r="24" spans="1:37" x14ac:dyDescent="0.3">
      <c r="A24" t="s">
        <v>78</v>
      </c>
      <c r="F24" s="93">
        <v>1</v>
      </c>
      <c r="G24" s="94" t="str">
        <f t="shared" si="4"/>
        <v>Kg</v>
      </c>
      <c r="H24" s="95">
        <f>IF(ISERR(AI24/wa!G24*'1_Ing'!C87),0,AI24/wa!G24*'1_Ing'!C87)</f>
        <v>0</v>
      </c>
      <c r="I24" s="96">
        <f t="shared" si="2"/>
        <v>0</v>
      </c>
      <c r="X24" s="1">
        <f>+'1_Ing'!B27/IF(AE24&gt;0,AE24,1)</f>
        <v>0</v>
      </c>
      <c r="AC24" s="7">
        <v>1</v>
      </c>
      <c r="AD24" s="7">
        <f t="shared" si="3"/>
        <v>0</v>
      </c>
      <c r="AE24" s="248">
        <f>+'1_Ing'!$C27*IF(AD24=0,0,CHOOSE(AD24,$R$3,$S$3,$T$3,$U$3,$V$3))</f>
        <v>0</v>
      </c>
      <c r="AF24" s="24">
        <f>IF('1_Ing'!C27&gt;0,AE24/'1_Ing'!C27,0)</f>
        <v>0</v>
      </c>
      <c r="AG24" s="26">
        <f>+'1_Ing'!C57</f>
        <v>0</v>
      </c>
      <c r="AH24" s="24">
        <f t="shared" si="5"/>
        <v>0</v>
      </c>
      <c r="AI24" s="95">
        <f>IF(AD24&lt;&gt;5,IF(AH24&gt;0,'1_Ing'!B27/AH24,0),'1_Ing'!B27/'1_Ing'!C27)</f>
        <v>0</v>
      </c>
    </row>
    <row r="25" spans="1:37" x14ac:dyDescent="0.3">
      <c r="F25" s="93">
        <v>1</v>
      </c>
      <c r="G25" s="94" t="str">
        <f t="shared" si="4"/>
        <v>Kg</v>
      </c>
      <c r="H25" s="95">
        <f>IF(ISERR(AI25/wa!G25*'1_Ing'!C88),0,AI25/wa!G25*'1_Ing'!C88)</f>
        <v>0</v>
      </c>
      <c r="I25" s="96">
        <f t="shared" si="2"/>
        <v>0</v>
      </c>
      <c r="T25" s="22"/>
      <c r="X25" s="1">
        <f>+'1_Ing'!B28/IF(AE25&gt;0,AE25,1)</f>
        <v>0</v>
      </c>
      <c r="AC25" s="7">
        <v>1</v>
      </c>
      <c r="AD25" s="7">
        <f t="shared" si="3"/>
        <v>0</v>
      </c>
      <c r="AE25" s="248">
        <f>+'1_Ing'!$C28*IF(AD25=0,0,CHOOSE(AD25,$R$3,$S$3,$T$3,$U$3,$V$3))</f>
        <v>0</v>
      </c>
      <c r="AF25" s="24">
        <f>IF('1_Ing'!C28&gt;0,AE25/'1_Ing'!C28,0)</f>
        <v>0</v>
      </c>
      <c r="AG25" s="26">
        <f>+'1_Ing'!C58</f>
        <v>0</v>
      </c>
      <c r="AH25" s="24">
        <f t="shared" si="5"/>
        <v>0</v>
      </c>
      <c r="AI25" s="95">
        <f>IF(AD25&lt;&gt;5,IF(AH25&gt;0,'1_Ing'!B28/AH25,0),'1_Ing'!B28/'1_Ing'!C28)</f>
        <v>0</v>
      </c>
    </row>
    <row r="26" spans="1:37" x14ac:dyDescent="0.3">
      <c r="F26" s="93">
        <v>1</v>
      </c>
      <c r="G26" s="94" t="str">
        <f t="shared" si="4"/>
        <v>Kg</v>
      </c>
      <c r="H26" s="95">
        <f>IF(ISERR(AI26/wa!G26*'1_Ing'!C89),0,AI26/wa!G26*'1_Ing'!C89)</f>
        <v>0</v>
      </c>
      <c r="I26" s="96">
        <f t="shared" si="2"/>
        <v>0</v>
      </c>
      <c r="T26" s="22"/>
      <c r="X26" s="1">
        <f>+'1_Ing'!B29/IF(AE26&gt;0,AE26,1)</f>
        <v>0</v>
      </c>
      <c r="AC26" s="7">
        <v>1</v>
      </c>
      <c r="AD26" s="7">
        <f t="shared" si="3"/>
        <v>0</v>
      </c>
      <c r="AE26" s="248">
        <f>+'1_Ing'!$C29*IF(AD26=0,0,CHOOSE(AD26,$R$3,$S$3,$T$3,$U$3,$V$3))</f>
        <v>0</v>
      </c>
      <c r="AF26" s="24">
        <f>IF('1_Ing'!C29&gt;0,AE26/'1_Ing'!C29,0)</f>
        <v>0</v>
      </c>
      <c r="AG26" s="26">
        <f>+'1_Ing'!C59</f>
        <v>0</v>
      </c>
      <c r="AH26" s="24">
        <f t="shared" si="5"/>
        <v>0</v>
      </c>
      <c r="AI26" s="95">
        <f>IF(AD26&lt;&gt;5,IF(AH26&gt;0,'1_Ing'!B29/AH26,0),'1_Ing'!B29/'1_Ing'!C29)</f>
        <v>0</v>
      </c>
    </row>
    <row r="27" spans="1:37" x14ac:dyDescent="0.3">
      <c r="F27" s="93">
        <v>1</v>
      </c>
      <c r="G27" s="94" t="str">
        <f t="shared" si="4"/>
        <v>Kg</v>
      </c>
      <c r="H27" s="95">
        <f>IF(ISERR(AI27/wa!G27*'1_Ing'!C90),0,AI27/wa!G27*'1_Ing'!C90)</f>
        <v>0</v>
      </c>
      <c r="I27" s="96">
        <f t="shared" si="2"/>
        <v>0</v>
      </c>
      <c r="X27" s="1">
        <f>+'1_Ing'!B30/IF(AE27&gt;0,AE27,1)</f>
        <v>0</v>
      </c>
      <c r="AC27" s="7">
        <v>1</v>
      </c>
      <c r="AD27" s="7">
        <f t="shared" si="3"/>
        <v>0</v>
      </c>
      <c r="AE27" s="248">
        <f>+'1_Ing'!$C30*IF(AD27=0,0,CHOOSE(AD27,$R$3,$S$3,$T$3,$U$3,$V$3))</f>
        <v>0</v>
      </c>
      <c r="AF27" s="24">
        <f>IF('1_Ing'!C30&gt;0,AE27/'1_Ing'!C30,0)</f>
        <v>0</v>
      </c>
      <c r="AG27" s="26">
        <f>+'1_Ing'!C60</f>
        <v>0</v>
      </c>
      <c r="AH27" s="24">
        <f t="shared" si="5"/>
        <v>0</v>
      </c>
      <c r="AI27" s="95">
        <f>IF(AD27&lt;&gt;5,IF(AH27&gt;0,'1_Ing'!B30/AH27,0),'1_Ing'!B30/'1_Ing'!C30)</f>
        <v>0</v>
      </c>
    </row>
    <row r="28" spans="1:37" x14ac:dyDescent="0.3">
      <c r="F28" s="93">
        <v>1</v>
      </c>
      <c r="G28" s="94" t="str">
        <f t="shared" si="4"/>
        <v>Kg</v>
      </c>
      <c r="H28" s="95">
        <f>IF(ISERR(AI28/wa!G28*'1_Ing'!C91),0,AI28/wa!G28*'1_Ing'!C91)</f>
        <v>0</v>
      </c>
      <c r="I28" s="96">
        <f t="shared" si="2"/>
        <v>0</v>
      </c>
      <c r="X28" s="1">
        <f>+'1_Ing'!B31/IF(AE28&gt;0,AE28,1)</f>
        <v>0</v>
      </c>
      <c r="AC28" s="7">
        <v>1</v>
      </c>
      <c r="AD28" s="7">
        <f t="shared" si="3"/>
        <v>0</v>
      </c>
      <c r="AE28" s="248">
        <f>+'1_Ing'!$C31*IF(AD28=0,0,CHOOSE(AD28,$R$3,$S$3,$T$3,$U$3,$V$3))</f>
        <v>0</v>
      </c>
      <c r="AF28" s="24">
        <f>IF('1_Ing'!C31&gt;0,AE28/'1_Ing'!C31,0)</f>
        <v>0</v>
      </c>
      <c r="AG28" s="26">
        <f>+'1_Ing'!C61</f>
        <v>0</v>
      </c>
      <c r="AH28" s="24">
        <f t="shared" si="5"/>
        <v>0</v>
      </c>
      <c r="AI28" s="95">
        <f>IF(AD28&lt;&gt;5,IF(AH28&gt;0,'1_Ing'!B31/AH28,0),'1_Ing'!B31/'1_Ing'!C31)</f>
        <v>0</v>
      </c>
    </row>
    <row r="29" spans="1:37" x14ac:dyDescent="0.3">
      <c r="F29" s="93">
        <v>1</v>
      </c>
      <c r="G29" s="94" t="str">
        <f t="shared" si="4"/>
        <v>Kg</v>
      </c>
      <c r="H29" s="95">
        <f>IF(ISERR(AI29/wa!G29*'1_Ing'!C92),0,AI29/wa!G29*'1_Ing'!C92)</f>
        <v>0</v>
      </c>
      <c r="I29" s="96">
        <f t="shared" si="2"/>
        <v>0</v>
      </c>
      <c r="X29" s="1">
        <f>+'1_Ing'!B32/IF(AE29&gt;0,AE29,1)</f>
        <v>0</v>
      </c>
      <c r="AC29" s="7">
        <v>1</v>
      </c>
      <c r="AD29" s="7">
        <f t="shared" si="3"/>
        <v>0</v>
      </c>
      <c r="AE29" s="248">
        <f>+'1_Ing'!$C32*IF(AD29=0,0,CHOOSE(AD29,$R$3,$S$3,$T$3,$U$3,$V$3))</f>
        <v>0</v>
      </c>
      <c r="AF29" s="24">
        <f>IF('1_Ing'!C32&gt;0,AE29/'1_Ing'!C32,0)</f>
        <v>0</v>
      </c>
      <c r="AG29" s="26">
        <f>+'1_Ing'!C62</f>
        <v>0</v>
      </c>
      <c r="AH29" s="24">
        <f t="shared" si="5"/>
        <v>0</v>
      </c>
      <c r="AI29" s="95">
        <f>IF(AD29&lt;&gt;5,IF(AH29&gt;0,'1_Ing'!B32/AH29,0),'1_Ing'!B32/'1_Ing'!C32)</f>
        <v>0</v>
      </c>
    </row>
    <row r="30" spans="1:37" x14ac:dyDescent="0.3">
      <c r="F30" s="93">
        <v>1</v>
      </c>
      <c r="G30" s="94" t="str">
        <f t="shared" si="4"/>
        <v>Kg</v>
      </c>
      <c r="H30" s="95">
        <f>IF(ISERR(AI30/wa!G30*'1_Ing'!C93),0,AI30/wa!G30*'1_Ing'!C93)</f>
        <v>0</v>
      </c>
      <c r="I30" s="96">
        <f t="shared" si="2"/>
        <v>0</v>
      </c>
      <c r="X30" s="1">
        <f>+'1_Ing'!B33/IF(AE30&gt;0,AE30,1)</f>
        <v>0</v>
      </c>
      <c r="AC30" s="7">
        <v>1</v>
      </c>
      <c r="AD30" s="7">
        <f t="shared" si="3"/>
        <v>0</v>
      </c>
      <c r="AE30" s="248">
        <f>+'1_Ing'!$C33*IF(AD30=0,0,CHOOSE(AD30,$R$3,$S$3,$T$3,$U$3,$V$3))</f>
        <v>0</v>
      </c>
      <c r="AF30" s="24">
        <f>IF('1_Ing'!C33&gt;0,AE30/'1_Ing'!C33,0)</f>
        <v>0</v>
      </c>
      <c r="AG30" s="26">
        <f>+'1_Ing'!C63</f>
        <v>0</v>
      </c>
      <c r="AH30" s="24">
        <f t="shared" si="5"/>
        <v>0</v>
      </c>
      <c r="AI30" s="95">
        <f>IF(AD30&lt;&gt;5,IF(AH30&gt;0,'1_Ing'!B33/AH30,0),'1_Ing'!B33/'1_Ing'!C33)</f>
        <v>0</v>
      </c>
    </row>
    <row r="31" spans="1:37" x14ac:dyDescent="0.3">
      <c r="H31" s="24"/>
      <c r="I31" s="9"/>
    </row>
    <row r="33" spans="1:197" x14ac:dyDescent="0.3">
      <c r="I33" s="24">
        <f>SUM(I3:I32)</f>
        <v>0</v>
      </c>
      <c r="J33" t="s">
        <v>73</v>
      </c>
    </row>
    <row r="35" spans="1:197" x14ac:dyDescent="0.3">
      <c r="F35" s="63" t="s">
        <v>100</v>
      </c>
      <c r="X35" t="s">
        <v>102</v>
      </c>
    </row>
    <row r="36" spans="1:197" x14ac:dyDescent="0.3">
      <c r="F36" s="63" t="s">
        <v>101</v>
      </c>
    </row>
    <row r="37" spans="1:197" x14ac:dyDescent="0.3">
      <c r="F37" s="63"/>
    </row>
    <row r="39" spans="1:197" x14ac:dyDescent="0.3">
      <c r="A39">
        <v>1</v>
      </c>
      <c r="B39" s="111" t="s">
        <v>462</v>
      </c>
      <c r="C39" s="111" t="s">
        <v>462</v>
      </c>
      <c r="D39" s="111" t="s">
        <v>462</v>
      </c>
    </row>
    <row r="40" spans="1:197" x14ac:dyDescent="0.3">
      <c r="A40">
        <v>2</v>
      </c>
      <c r="B40" t="s">
        <v>170</v>
      </c>
      <c r="C40" t="s">
        <v>194</v>
      </c>
      <c r="D40" t="s">
        <v>187</v>
      </c>
    </row>
    <row r="41" spans="1:197" x14ac:dyDescent="0.3">
      <c r="A41">
        <v>3</v>
      </c>
      <c r="B41" t="s">
        <v>171</v>
      </c>
      <c r="C41" t="s">
        <v>195</v>
      </c>
      <c r="D41" t="s">
        <v>467</v>
      </c>
      <c r="H41" s="30" t="s">
        <v>72</v>
      </c>
    </row>
    <row r="42" spans="1:197" x14ac:dyDescent="0.3">
      <c r="H42" t="s">
        <v>206</v>
      </c>
      <c r="I42">
        <f>+Start!B24</f>
        <v>0</v>
      </c>
      <c r="AJ42" s="7"/>
      <c r="AK42" s="7"/>
    </row>
    <row r="43" spans="1:197" x14ac:dyDescent="0.3">
      <c r="AJ43" s="7"/>
      <c r="AK43" s="7"/>
    </row>
    <row r="44" spans="1:197" x14ac:dyDescent="0.3">
      <c r="H44" t="s">
        <v>207</v>
      </c>
      <c r="AJ44" s="7"/>
      <c r="AK44" s="7"/>
      <c r="AT44" t="s">
        <v>311</v>
      </c>
      <c r="BH44" t="s">
        <v>311</v>
      </c>
      <c r="BV44" t="s">
        <v>311</v>
      </c>
      <c r="CJ44" t="s">
        <v>311</v>
      </c>
      <c r="DR44" s="7"/>
      <c r="DS44" s="7"/>
      <c r="DT44" s="7"/>
      <c r="DU44" s="7"/>
      <c r="DV44" s="7"/>
      <c r="DW44" s="7"/>
      <c r="DX44" s="9"/>
      <c r="EC44" s="7"/>
      <c r="ED44" s="7"/>
      <c r="EM44" t="s">
        <v>311</v>
      </c>
      <c r="FA44" t="s">
        <v>311</v>
      </c>
      <c r="FO44" t="s">
        <v>311</v>
      </c>
      <c r="GC44" t="s">
        <v>311</v>
      </c>
    </row>
    <row r="45" spans="1:197" x14ac:dyDescent="0.3">
      <c r="A45" t="s">
        <v>172</v>
      </c>
      <c r="B45">
        <v>1</v>
      </c>
      <c r="E45" s="7" t="s">
        <v>366</v>
      </c>
      <c r="AJ45" s="7"/>
      <c r="AK45" s="7"/>
      <c r="AT45" s="154" t="s">
        <v>307</v>
      </c>
      <c r="BH45" s="30" t="s">
        <v>308</v>
      </c>
      <c r="BV45" s="154" t="s">
        <v>309</v>
      </c>
      <c r="CJ45" s="154" t="s">
        <v>310</v>
      </c>
      <c r="DR45" s="7"/>
      <c r="DS45" s="7"/>
      <c r="DT45" s="7"/>
      <c r="DU45" s="7"/>
      <c r="DV45" s="7"/>
      <c r="DW45" s="7"/>
      <c r="DX45" s="9"/>
      <c r="EC45" s="7"/>
      <c r="ED45" s="7"/>
      <c r="EM45" s="154" t="s">
        <v>307</v>
      </c>
      <c r="FA45" s="30" t="s">
        <v>308</v>
      </c>
      <c r="FO45" s="184" t="s">
        <v>399</v>
      </c>
      <c r="GC45" s="184" t="s">
        <v>400</v>
      </c>
    </row>
    <row r="46" spans="1:197" ht="14.55" customHeight="1" x14ac:dyDescent="0.3">
      <c r="A46" t="s">
        <v>173</v>
      </c>
      <c r="B46">
        <v>1</v>
      </c>
      <c r="D46" s="83" t="s">
        <v>367</v>
      </c>
      <c r="E46">
        <f>+IF(ISERROR(Start!B36/Start!B37),1,Start!B36/Start!B37)</f>
        <v>1</v>
      </c>
      <c r="I46" t="s">
        <v>345</v>
      </c>
      <c r="K46" t="s">
        <v>346</v>
      </c>
      <c r="P46" t="s">
        <v>345</v>
      </c>
      <c r="Q46" t="s">
        <v>346</v>
      </c>
      <c r="R46" t="s">
        <v>305</v>
      </c>
      <c r="AF46" t="s">
        <v>306</v>
      </c>
      <c r="AM46" s="7"/>
      <c r="AN46" s="7"/>
      <c r="AO46" s="7"/>
      <c r="AP46" s="7"/>
      <c r="AQ46" s="7"/>
      <c r="AR46" s="7"/>
      <c r="AT46" s="49" t="s">
        <v>260</v>
      </c>
      <c r="AU46" s="49" t="s">
        <v>261</v>
      </c>
      <c r="AV46" s="49" t="s">
        <v>262</v>
      </c>
      <c r="AW46" s="49" t="s">
        <v>263</v>
      </c>
      <c r="AX46" s="49" t="s">
        <v>264</v>
      </c>
      <c r="AY46" s="49" t="s">
        <v>265</v>
      </c>
      <c r="AZ46" s="49" t="s">
        <v>266</v>
      </c>
      <c r="BA46" s="49" t="s">
        <v>267</v>
      </c>
      <c r="BB46" s="49" t="s">
        <v>268</v>
      </c>
      <c r="BC46" s="49" t="s">
        <v>269</v>
      </c>
      <c r="BD46" s="49" t="s">
        <v>270</v>
      </c>
      <c r="BE46" s="49" t="s">
        <v>271</v>
      </c>
      <c r="BF46" s="49" t="s">
        <v>41</v>
      </c>
      <c r="BH46" s="49" t="s">
        <v>260</v>
      </c>
      <c r="BI46" s="49" t="s">
        <v>261</v>
      </c>
      <c r="BJ46" s="49" t="s">
        <v>262</v>
      </c>
      <c r="BK46" s="49" t="s">
        <v>263</v>
      </c>
      <c r="BL46" s="49" t="s">
        <v>264</v>
      </c>
      <c r="BM46" s="49" t="s">
        <v>265</v>
      </c>
      <c r="BN46" s="49" t="s">
        <v>266</v>
      </c>
      <c r="BO46" s="49" t="s">
        <v>267</v>
      </c>
      <c r="BP46" s="49" t="s">
        <v>268</v>
      </c>
      <c r="BQ46" s="49" t="s">
        <v>269</v>
      </c>
      <c r="BR46" s="49" t="s">
        <v>270</v>
      </c>
      <c r="BS46" s="49" t="s">
        <v>271</v>
      </c>
      <c r="BT46" s="49" t="s">
        <v>41</v>
      </c>
      <c r="BV46" s="49" t="s">
        <v>260</v>
      </c>
      <c r="BW46" s="49" t="s">
        <v>261</v>
      </c>
      <c r="BX46" s="49" t="s">
        <v>262</v>
      </c>
      <c r="BY46" s="49" t="s">
        <v>263</v>
      </c>
      <c r="BZ46" s="49" t="s">
        <v>264</v>
      </c>
      <c r="CA46" s="49" t="s">
        <v>265</v>
      </c>
      <c r="CB46" s="49" t="s">
        <v>266</v>
      </c>
      <c r="CC46" s="49" t="s">
        <v>267</v>
      </c>
      <c r="CD46" s="49" t="s">
        <v>268</v>
      </c>
      <c r="CE46" s="49" t="s">
        <v>269</v>
      </c>
      <c r="CF46" s="49" t="s">
        <v>270</v>
      </c>
      <c r="CG46" s="49" t="s">
        <v>271</v>
      </c>
      <c r="CH46" s="49" t="s">
        <v>41</v>
      </c>
      <c r="CJ46" s="49" t="s">
        <v>260</v>
      </c>
      <c r="CK46" s="49" t="s">
        <v>261</v>
      </c>
      <c r="CL46" s="49" t="s">
        <v>262</v>
      </c>
      <c r="CM46" s="49" t="s">
        <v>263</v>
      </c>
      <c r="CN46" s="49" t="s">
        <v>264</v>
      </c>
      <c r="CO46" s="49" t="s">
        <v>265</v>
      </c>
      <c r="CP46" s="49" t="s">
        <v>266</v>
      </c>
      <c r="CQ46" s="49" t="s">
        <v>267</v>
      </c>
      <c r="CR46" s="49" t="s">
        <v>268</v>
      </c>
      <c r="CS46" s="49" t="s">
        <v>269</v>
      </c>
      <c r="CT46" s="49" t="s">
        <v>270</v>
      </c>
      <c r="CU46" s="49" t="s">
        <v>271</v>
      </c>
      <c r="CV46" s="49" t="s">
        <v>41</v>
      </c>
      <c r="DB46" t="s">
        <v>374</v>
      </c>
      <c r="DC46" s="7" t="s">
        <v>377</v>
      </c>
      <c r="DD46" t="s">
        <v>375</v>
      </c>
      <c r="DE46" s="7" t="s">
        <v>378</v>
      </c>
      <c r="DI46" t="s">
        <v>345</v>
      </c>
      <c r="DJ46" t="s">
        <v>346</v>
      </c>
      <c r="DK46" t="s">
        <v>305</v>
      </c>
      <c r="DR46" s="7"/>
      <c r="DS46" s="7"/>
      <c r="DT46" s="7"/>
      <c r="DU46" s="7"/>
      <c r="DV46" s="7"/>
      <c r="DW46" s="7"/>
      <c r="DX46" s="9"/>
      <c r="DY46" t="s">
        <v>306</v>
      </c>
      <c r="EF46" s="7"/>
      <c r="EG46" s="7"/>
      <c r="EH46" s="7"/>
      <c r="EI46" s="7"/>
      <c r="EJ46" s="7"/>
      <c r="EK46" s="7"/>
      <c r="EM46" s="49" t="s">
        <v>260</v>
      </c>
      <c r="EN46" s="49" t="s">
        <v>261</v>
      </c>
      <c r="EO46" s="49" t="s">
        <v>262</v>
      </c>
      <c r="EP46" s="49" t="s">
        <v>263</v>
      </c>
      <c r="EQ46" s="49" t="s">
        <v>264</v>
      </c>
      <c r="ER46" s="49" t="s">
        <v>265</v>
      </c>
      <c r="ES46" s="49" t="s">
        <v>266</v>
      </c>
      <c r="ET46" s="49" t="s">
        <v>267</v>
      </c>
      <c r="EU46" s="49" t="s">
        <v>268</v>
      </c>
      <c r="EV46" s="49" t="s">
        <v>269</v>
      </c>
      <c r="EW46" s="49" t="s">
        <v>270</v>
      </c>
      <c r="EX46" s="49" t="s">
        <v>271</v>
      </c>
      <c r="EY46" s="49" t="s">
        <v>41</v>
      </c>
      <c r="FA46" s="49" t="s">
        <v>260</v>
      </c>
      <c r="FB46" s="49" t="s">
        <v>261</v>
      </c>
      <c r="FC46" s="49" t="s">
        <v>262</v>
      </c>
      <c r="FD46" s="49" t="s">
        <v>263</v>
      </c>
      <c r="FE46" s="49" t="s">
        <v>264</v>
      </c>
      <c r="FF46" s="49" t="s">
        <v>265</v>
      </c>
      <c r="FG46" s="49" t="s">
        <v>266</v>
      </c>
      <c r="FH46" s="49" t="s">
        <v>267</v>
      </c>
      <c r="FI46" s="49" t="s">
        <v>268</v>
      </c>
      <c r="FJ46" s="49" t="s">
        <v>269</v>
      </c>
      <c r="FK46" s="49" t="s">
        <v>270</v>
      </c>
      <c r="FL46" s="49" t="s">
        <v>271</v>
      </c>
      <c r="FM46" s="49" t="s">
        <v>41</v>
      </c>
      <c r="FO46" s="49" t="s">
        <v>260</v>
      </c>
      <c r="FP46" s="49" t="s">
        <v>261</v>
      </c>
      <c r="FQ46" s="49" t="s">
        <v>262</v>
      </c>
      <c r="FR46" s="49" t="s">
        <v>263</v>
      </c>
      <c r="FS46" s="49" t="s">
        <v>264</v>
      </c>
      <c r="FT46" s="49" t="s">
        <v>265</v>
      </c>
      <c r="FU46" s="49" t="s">
        <v>266</v>
      </c>
      <c r="FV46" s="49" t="s">
        <v>267</v>
      </c>
      <c r="FW46" s="49" t="s">
        <v>268</v>
      </c>
      <c r="FX46" s="49" t="s">
        <v>269</v>
      </c>
      <c r="FY46" s="49" t="s">
        <v>270</v>
      </c>
      <c r="FZ46" s="49" t="s">
        <v>271</v>
      </c>
      <c r="GA46" s="49" t="s">
        <v>41</v>
      </c>
      <c r="GC46" s="49" t="s">
        <v>260</v>
      </c>
      <c r="GD46" s="49" t="s">
        <v>261</v>
      </c>
      <c r="GE46" s="49" t="s">
        <v>262</v>
      </c>
      <c r="GF46" s="49" t="s">
        <v>263</v>
      </c>
      <c r="GG46" s="49" t="s">
        <v>264</v>
      </c>
      <c r="GH46" s="49" t="s">
        <v>265</v>
      </c>
      <c r="GI46" s="49" t="s">
        <v>266</v>
      </c>
      <c r="GJ46" s="49" t="s">
        <v>267</v>
      </c>
      <c r="GK46" s="49" t="s">
        <v>268</v>
      </c>
      <c r="GL46" s="49" t="s">
        <v>269</v>
      </c>
      <c r="GM46" s="49" t="s">
        <v>270</v>
      </c>
      <c r="GN46" s="49" t="s">
        <v>271</v>
      </c>
      <c r="GO46" s="49" t="s">
        <v>41</v>
      </c>
    </row>
    <row r="47" spans="1:197" x14ac:dyDescent="0.3">
      <c r="A47" t="s">
        <v>174</v>
      </c>
      <c r="B47">
        <v>1</v>
      </c>
      <c r="D47" s="83" t="s">
        <v>368</v>
      </c>
      <c r="E47" t="e">
        <f>IF(B51=2,Start!B37,Start!B37/Start!B25)</f>
        <v>#DIV/0!</v>
      </c>
      <c r="G47">
        <v>1</v>
      </c>
      <c r="H47" s="111" t="s">
        <v>462</v>
      </c>
      <c r="I47" s="111">
        <v>0</v>
      </c>
      <c r="J47" s="111"/>
      <c r="K47" s="111">
        <v>0</v>
      </c>
      <c r="N47" s="7" t="s">
        <v>274</v>
      </c>
      <c r="O47" s="7" t="s">
        <v>316</v>
      </c>
      <c r="P47" s="7"/>
      <c r="Q47" s="7"/>
      <c r="R47" s="49" t="s">
        <v>260</v>
      </c>
      <c r="S47" s="49" t="s">
        <v>261</v>
      </c>
      <c r="T47" s="49" t="s">
        <v>262</v>
      </c>
      <c r="U47" s="49" t="s">
        <v>263</v>
      </c>
      <c r="V47" s="49" t="s">
        <v>264</v>
      </c>
      <c r="W47" s="49" t="s">
        <v>265</v>
      </c>
      <c r="X47" s="49" t="s">
        <v>266</v>
      </c>
      <c r="Y47" s="49" t="s">
        <v>267</v>
      </c>
      <c r="Z47" s="49" t="s">
        <v>268</v>
      </c>
      <c r="AA47" s="49" t="s">
        <v>269</v>
      </c>
      <c r="AB47" s="49" t="s">
        <v>270</v>
      </c>
      <c r="AC47" s="49" t="s">
        <v>271</v>
      </c>
      <c r="AD47" s="49" t="s">
        <v>41</v>
      </c>
      <c r="AF47" s="49" t="s">
        <v>260</v>
      </c>
      <c r="AG47" s="49" t="s">
        <v>261</v>
      </c>
      <c r="AH47" s="49" t="s">
        <v>262</v>
      </c>
      <c r="AI47" s="49" t="s">
        <v>263</v>
      </c>
      <c r="AJ47" s="49" t="s">
        <v>264</v>
      </c>
      <c r="AK47" s="49" t="s">
        <v>265</v>
      </c>
      <c r="AL47" s="49" t="s">
        <v>266</v>
      </c>
      <c r="AM47" s="49" t="s">
        <v>267</v>
      </c>
      <c r="AN47" s="49" t="s">
        <v>268</v>
      </c>
      <c r="AO47" s="49" t="s">
        <v>269</v>
      </c>
      <c r="AP47" s="49" t="s">
        <v>270</v>
      </c>
      <c r="AQ47" s="49" t="s">
        <v>271</v>
      </c>
      <c r="AR47" s="49" t="s">
        <v>41</v>
      </c>
      <c r="AT47" s="30">
        <v>2</v>
      </c>
      <c r="AU47" s="30">
        <v>2</v>
      </c>
      <c r="AV47" s="30">
        <v>2</v>
      </c>
      <c r="AW47" s="30">
        <v>2</v>
      </c>
      <c r="AX47" s="30">
        <v>2</v>
      </c>
      <c r="AY47" s="30">
        <v>2</v>
      </c>
      <c r="AZ47" s="30">
        <v>2</v>
      </c>
      <c r="BA47" s="30">
        <v>2</v>
      </c>
      <c r="BB47" s="30">
        <v>2</v>
      </c>
      <c r="BC47" s="30">
        <v>2</v>
      </c>
      <c r="BD47" s="30">
        <v>2</v>
      </c>
      <c r="BE47" s="30">
        <v>2</v>
      </c>
      <c r="BH47" s="30">
        <v>3</v>
      </c>
      <c r="BI47" s="30">
        <v>3</v>
      </c>
      <c r="BJ47" s="30">
        <v>3</v>
      </c>
      <c r="BK47" s="30">
        <v>3</v>
      </c>
      <c r="BL47" s="30">
        <v>3</v>
      </c>
      <c r="BM47" s="30">
        <v>3</v>
      </c>
      <c r="BN47" s="30">
        <v>3</v>
      </c>
      <c r="BO47" s="30">
        <v>3</v>
      </c>
      <c r="BP47" s="30">
        <v>3</v>
      </c>
      <c r="BQ47" s="30">
        <v>3</v>
      </c>
      <c r="BR47" s="30">
        <v>3</v>
      </c>
      <c r="BS47" s="30">
        <v>3</v>
      </c>
      <c r="BV47" s="30">
        <v>4</v>
      </c>
      <c r="BW47" s="30">
        <v>4</v>
      </c>
      <c r="BX47" s="30">
        <v>4</v>
      </c>
      <c r="BY47" s="30">
        <v>4</v>
      </c>
      <c r="BZ47" s="30">
        <v>4</v>
      </c>
      <c r="CA47" s="30">
        <v>4</v>
      </c>
      <c r="CB47" s="30">
        <v>4</v>
      </c>
      <c r="CC47" s="30">
        <v>4</v>
      </c>
      <c r="CD47" s="30">
        <v>4</v>
      </c>
      <c r="CE47" s="30">
        <v>4</v>
      </c>
      <c r="CF47" s="30">
        <v>4</v>
      </c>
      <c r="CG47" s="30">
        <v>4</v>
      </c>
      <c r="CJ47" s="30">
        <v>5</v>
      </c>
      <c r="CK47" s="30">
        <v>5</v>
      </c>
      <c r="CL47" s="30">
        <v>5</v>
      </c>
      <c r="CM47" s="30">
        <v>5</v>
      </c>
      <c r="CN47" s="30">
        <v>5</v>
      </c>
      <c r="CO47" s="30">
        <v>5</v>
      </c>
      <c r="CP47" s="30">
        <v>5</v>
      </c>
      <c r="CQ47" s="30">
        <v>5</v>
      </c>
      <c r="CR47" s="30">
        <v>5</v>
      </c>
      <c r="CS47" s="30">
        <v>5</v>
      </c>
      <c r="CT47" s="30">
        <v>5</v>
      </c>
      <c r="CU47" s="30">
        <v>5</v>
      </c>
      <c r="CZ47">
        <v>1</v>
      </c>
      <c r="DA47" s="111" t="s">
        <v>462</v>
      </c>
      <c r="DB47" s="111">
        <v>0</v>
      </c>
      <c r="DC47" s="173">
        <v>0</v>
      </c>
      <c r="DD47" s="111">
        <v>0</v>
      </c>
      <c r="DE47" s="173">
        <v>0</v>
      </c>
      <c r="DG47" s="166" t="s">
        <v>373</v>
      </c>
      <c r="DH47" s="7" t="s">
        <v>316</v>
      </c>
      <c r="DI47" s="7"/>
      <c r="DJ47" s="7"/>
      <c r="DK47" s="49" t="s">
        <v>260</v>
      </c>
      <c r="DL47" s="49" t="s">
        <v>261</v>
      </c>
      <c r="DM47" s="49" t="s">
        <v>262</v>
      </c>
      <c r="DN47" s="49" t="s">
        <v>263</v>
      </c>
      <c r="DO47" s="49" t="s">
        <v>264</v>
      </c>
      <c r="DP47" s="49" t="s">
        <v>265</v>
      </c>
      <c r="DQ47" s="49" t="s">
        <v>266</v>
      </c>
      <c r="DR47" s="49" t="s">
        <v>267</v>
      </c>
      <c r="DS47" s="49" t="s">
        <v>268</v>
      </c>
      <c r="DT47" s="49" t="s">
        <v>269</v>
      </c>
      <c r="DU47" s="49" t="s">
        <v>270</v>
      </c>
      <c r="DV47" s="49" t="s">
        <v>271</v>
      </c>
      <c r="DW47" s="49" t="s">
        <v>41</v>
      </c>
      <c r="DX47" s="9"/>
      <c r="DY47" s="49" t="s">
        <v>260</v>
      </c>
      <c r="DZ47" s="49" t="s">
        <v>261</v>
      </c>
      <c r="EA47" s="49" t="s">
        <v>262</v>
      </c>
      <c r="EB47" s="49" t="s">
        <v>263</v>
      </c>
      <c r="EC47" s="49" t="s">
        <v>264</v>
      </c>
      <c r="ED47" s="49" t="s">
        <v>265</v>
      </c>
      <c r="EE47" s="49" t="s">
        <v>266</v>
      </c>
      <c r="EF47" s="49" t="s">
        <v>267</v>
      </c>
      <c r="EG47" s="49" t="s">
        <v>268</v>
      </c>
      <c r="EH47" s="49" t="s">
        <v>269</v>
      </c>
      <c r="EI47" s="49" t="s">
        <v>270</v>
      </c>
      <c r="EJ47" s="49" t="s">
        <v>271</v>
      </c>
      <c r="EK47" s="49" t="s">
        <v>41</v>
      </c>
      <c r="EM47" s="30">
        <v>2</v>
      </c>
      <c r="EN47" s="30">
        <v>2</v>
      </c>
      <c r="EO47" s="30">
        <v>2</v>
      </c>
      <c r="EP47" s="30">
        <v>2</v>
      </c>
      <c r="EQ47" s="30">
        <v>2</v>
      </c>
      <c r="ER47" s="30">
        <v>2</v>
      </c>
      <c r="ES47" s="30">
        <v>2</v>
      </c>
      <c r="ET47" s="30">
        <v>2</v>
      </c>
      <c r="EU47" s="30">
        <v>2</v>
      </c>
      <c r="EV47" s="30">
        <v>2</v>
      </c>
      <c r="EW47" s="30">
        <v>2</v>
      </c>
      <c r="EX47" s="30">
        <v>2</v>
      </c>
      <c r="FA47" s="30">
        <v>3</v>
      </c>
      <c r="FB47" s="30">
        <v>3</v>
      </c>
      <c r="FC47" s="30">
        <v>3</v>
      </c>
      <c r="FD47" s="30">
        <v>3</v>
      </c>
      <c r="FE47" s="30">
        <v>3</v>
      </c>
      <c r="FF47" s="30">
        <v>3</v>
      </c>
      <c r="FG47" s="30">
        <v>3</v>
      </c>
      <c r="FH47" s="30">
        <v>3</v>
      </c>
      <c r="FI47" s="30">
        <v>3</v>
      </c>
      <c r="FJ47" s="30">
        <v>3</v>
      </c>
      <c r="FK47" s="30">
        <v>3</v>
      </c>
      <c r="FL47" s="30">
        <v>3</v>
      </c>
      <c r="FO47" s="30">
        <v>4</v>
      </c>
      <c r="FP47" s="30">
        <v>4</v>
      </c>
      <c r="FQ47" s="30">
        <v>4</v>
      </c>
      <c r="FR47" s="30">
        <v>4</v>
      </c>
      <c r="FS47" s="30">
        <v>4</v>
      </c>
      <c r="FT47" s="30">
        <v>4</v>
      </c>
      <c r="FU47" s="30">
        <v>4</v>
      </c>
      <c r="FV47" s="30">
        <v>4</v>
      </c>
      <c r="FW47" s="30">
        <v>4</v>
      </c>
      <c r="FX47" s="30">
        <v>4</v>
      </c>
      <c r="FY47" s="30">
        <v>4</v>
      </c>
      <c r="FZ47" s="30">
        <v>4</v>
      </c>
      <c r="GC47" s="30">
        <v>5</v>
      </c>
      <c r="GD47" s="30">
        <v>5</v>
      </c>
      <c r="GE47" s="30">
        <v>5</v>
      </c>
      <c r="GF47" s="30">
        <v>5</v>
      </c>
      <c r="GG47" s="30">
        <v>5</v>
      </c>
      <c r="GH47" s="30">
        <v>5</v>
      </c>
      <c r="GI47" s="30">
        <v>5</v>
      </c>
      <c r="GJ47" s="30">
        <v>5</v>
      </c>
      <c r="GK47" s="30">
        <v>5</v>
      </c>
      <c r="GL47" s="30">
        <v>5</v>
      </c>
      <c r="GM47" s="30">
        <v>5</v>
      </c>
      <c r="GN47" s="30">
        <v>5</v>
      </c>
    </row>
    <row r="48" spans="1:197" x14ac:dyDescent="0.3">
      <c r="A48" t="s">
        <v>204</v>
      </c>
      <c r="B48">
        <v>2</v>
      </c>
      <c r="G48">
        <v>2</v>
      </c>
      <c r="H48" s="30" t="s">
        <v>258</v>
      </c>
      <c r="I48" s="123">
        <f>+'6_Price_G'!E27</f>
        <v>0</v>
      </c>
      <c r="J48" s="152" t="e">
        <f>+'6_Price_G'!F21</f>
        <v>#DIV/0!</v>
      </c>
      <c r="K48" s="123">
        <f>+'6_Price_G'!G27</f>
        <v>0</v>
      </c>
      <c r="L48" s="152" t="e">
        <f>+'6_Price_G'!H21</f>
        <v>#DIV/0!</v>
      </c>
      <c r="M48" s="7" t="s">
        <v>382</v>
      </c>
      <c r="N48" s="7">
        <v>1</v>
      </c>
      <c r="O48" s="7">
        <f>+IF(N48=1,0,1)</f>
        <v>0</v>
      </c>
      <c r="P48" s="7">
        <f>+O48</f>
        <v>0</v>
      </c>
      <c r="Q48" s="7"/>
      <c r="R48" s="7">
        <f>N('8_Sls_Fcst_G'!E4)*CHOOSE(wa!$N48,wa!$I$47,wa!$I$48,wa!$I$49,wa!$I$50,wa!$I$51)</f>
        <v>0</v>
      </c>
      <c r="S48" s="7">
        <f>N('8_Sls_Fcst_G'!F4)*CHOOSE(wa!$N48,wa!$I$47,wa!$I$48,wa!$I$49,wa!$I$50,wa!$I$51)</f>
        <v>0</v>
      </c>
      <c r="T48" s="7">
        <f>N('8_Sls_Fcst_G'!G4)*CHOOSE(wa!$N48,wa!$I$47,wa!$I$48,wa!$I$49,wa!$I$50,wa!$I$51)</f>
        <v>0</v>
      </c>
      <c r="U48" s="7">
        <f>N('8_Sls_Fcst_G'!H4)*CHOOSE(wa!$N48,wa!$I$47,wa!$I$48,wa!$I$49,wa!$I$50,wa!$I$51)</f>
        <v>0</v>
      </c>
      <c r="V48" s="7">
        <f>N('8_Sls_Fcst_G'!I4)*CHOOSE(wa!$N48,wa!$I$47,wa!$I$48,wa!$I$49,wa!$I$50,wa!$I$51)</f>
        <v>0</v>
      </c>
      <c r="W48" s="7">
        <f>N('8_Sls_Fcst_G'!J4)*CHOOSE(wa!$N48,wa!$I$47,wa!$I$48,wa!$I$49,wa!$I$50,wa!$I$51)</f>
        <v>0</v>
      </c>
      <c r="X48" s="7">
        <f>N('8_Sls_Fcst_G'!K4)*CHOOSE(wa!$N48,wa!$I$47,wa!$I$48,wa!$I$49,wa!$I$50,wa!$I$51)</f>
        <v>0</v>
      </c>
      <c r="Y48" s="7">
        <f>N('8_Sls_Fcst_G'!L4)*CHOOSE(wa!$N48,wa!$I$47,wa!$I$48,wa!$I$49,wa!$I$50,wa!$I$51)</f>
        <v>0</v>
      </c>
      <c r="Z48" s="7">
        <f>N('8_Sls_Fcst_G'!M4)*CHOOSE(wa!$N48,wa!$I$47,wa!$I$48,wa!$I$49,wa!$I$50,wa!$I$51)</f>
        <v>0</v>
      </c>
      <c r="AA48" s="7">
        <f>N('8_Sls_Fcst_G'!N4)*CHOOSE(wa!$N48,wa!$I$47,wa!$I$48,wa!$I$49,wa!$I$50,wa!$I$51)</f>
        <v>0</v>
      </c>
      <c r="AB48" s="7">
        <f>N('8_Sls_Fcst_G'!O4)*CHOOSE(wa!$N48,wa!$I$47,wa!$I$48,wa!$I$49,wa!$I$50,wa!$I$51)</f>
        <v>0</v>
      </c>
      <c r="AC48" s="7">
        <f>N('8_Sls_Fcst_G'!P4)*CHOOSE(wa!$N48,wa!$I$47,wa!$I$48,wa!$I$49,wa!$I$50,wa!$I$51)</f>
        <v>0</v>
      </c>
      <c r="AD48" s="7">
        <f>SUM(R48:AC48)</f>
        <v>0</v>
      </c>
      <c r="AF48" s="7">
        <f>R48*CHOOSE(wa!$N48,wa!$J$47,wa!$J$48,wa!$J$49,wa!$J$50,wa!$J$51)</f>
        <v>0</v>
      </c>
      <c r="AG48" s="7">
        <f>S48*CHOOSE(wa!$N48,wa!$J$47,wa!$J$48,wa!$J$49,wa!$J$50,wa!$J$51)</f>
        <v>0</v>
      </c>
      <c r="AH48" s="7">
        <f>T48*CHOOSE(wa!$N48,wa!$J$47,wa!$J$48,wa!$J$49,wa!$J$50,wa!$J$51)</f>
        <v>0</v>
      </c>
      <c r="AI48" s="7">
        <f>U48*CHOOSE(wa!$N48,wa!$J$47,wa!$J$48,wa!$J$49,wa!$J$50,wa!$J$51)</f>
        <v>0</v>
      </c>
      <c r="AJ48" s="7">
        <f>V48*CHOOSE(wa!$N48,wa!$J$47,wa!$J$48,wa!$J$49,wa!$J$50,wa!$J$51)</f>
        <v>0</v>
      </c>
      <c r="AK48" s="7">
        <f>W48*CHOOSE(wa!$N48,wa!$J$47,wa!$J$48,wa!$J$49,wa!$J$50,wa!$J$51)</f>
        <v>0</v>
      </c>
      <c r="AL48" s="7">
        <f>X48*CHOOSE(wa!$N48,wa!$J$47,wa!$J$48,wa!$J$49,wa!$J$50,wa!$J$51)</f>
        <v>0</v>
      </c>
      <c r="AM48" s="7">
        <f>Y48*CHOOSE(wa!$N48,wa!$J$47,wa!$J$48,wa!$J$49,wa!$J$50,wa!$J$51)</f>
        <v>0</v>
      </c>
      <c r="AN48" s="7">
        <f>Z48*CHOOSE(wa!$N48,wa!$J$47,wa!$J$48,wa!$J$49,wa!$J$50,wa!$J$51)</f>
        <v>0</v>
      </c>
      <c r="AO48" s="7">
        <f>AA48*CHOOSE(wa!$N48,wa!$J$47,wa!$J$48,wa!$J$49,wa!$J$50,wa!$J$51)</f>
        <v>0</v>
      </c>
      <c r="AP48" s="7">
        <f>AB48*CHOOSE(wa!$N48,wa!$J$47,wa!$J$48,wa!$J$49,wa!$J$50,wa!$J$51)</f>
        <v>0</v>
      </c>
      <c r="AQ48" s="7">
        <f>AC48*CHOOSE(wa!$N48,wa!$J$47,wa!$J$48,wa!$J$49,wa!$J$50,wa!$J$51)</f>
        <v>0</v>
      </c>
      <c r="AR48">
        <f>SUM(AF48:AQ48)</f>
        <v>0</v>
      </c>
      <c r="AT48">
        <f t="shared" ref="AT48:AT79" si="6">+IF($N48=AT$47,1,0)*R48</f>
        <v>0</v>
      </c>
      <c r="AU48">
        <f t="shared" ref="AU48:BE49" si="7">+IF($N48=AU$47,1,0)*S48</f>
        <v>0</v>
      </c>
      <c r="AV48">
        <f t="shared" si="7"/>
        <v>0</v>
      </c>
      <c r="AW48">
        <f t="shared" si="7"/>
        <v>0</v>
      </c>
      <c r="AX48">
        <f t="shared" si="7"/>
        <v>0</v>
      </c>
      <c r="AY48">
        <f t="shared" si="7"/>
        <v>0</v>
      </c>
      <c r="AZ48">
        <f t="shared" si="7"/>
        <v>0</v>
      </c>
      <c r="BA48">
        <f t="shared" si="7"/>
        <v>0</v>
      </c>
      <c r="BB48">
        <f t="shared" si="7"/>
        <v>0</v>
      </c>
      <c r="BC48">
        <f t="shared" si="7"/>
        <v>0</v>
      </c>
      <c r="BD48">
        <f t="shared" si="7"/>
        <v>0</v>
      </c>
      <c r="BE48">
        <f t="shared" si="7"/>
        <v>0</v>
      </c>
      <c r="BF48">
        <f>SUM(AT48:BE48)</f>
        <v>0</v>
      </c>
      <c r="BH48">
        <f t="shared" ref="BH48:BH79" si="8">+IF($N48=BH$47,1,0)*R48</f>
        <v>0</v>
      </c>
      <c r="BI48">
        <f t="shared" ref="BI48:BS49" si="9">+IF($N48=BI$47,1,0)*S48</f>
        <v>0</v>
      </c>
      <c r="BJ48">
        <f t="shared" si="9"/>
        <v>0</v>
      </c>
      <c r="BK48">
        <f t="shared" si="9"/>
        <v>0</v>
      </c>
      <c r="BL48">
        <f t="shared" si="9"/>
        <v>0</v>
      </c>
      <c r="BM48">
        <f t="shared" si="9"/>
        <v>0</v>
      </c>
      <c r="BN48">
        <f t="shared" si="9"/>
        <v>0</v>
      </c>
      <c r="BO48">
        <f t="shared" si="9"/>
        <v>0</v>
      </c>
      <c r="BP48">
        <f t="shared" si="9"/>
        <v>0</v>
      </c>
      <c r="BQ48">
        <f t="shared" si="9"/>
        <v>0</v>
      </c>
      <c r="BR48">
        <f t="shared" si="9"/>
        <v>0</v>
      </c>
      <c r="BS48">
        <f t="shared" si="9"/>
        <v>0</v>
      </c>
      <c r="BT48">
        <f>SUM(BH48:BS48)</f>
        <v>0</v>
      </c>
      <c r="BV48">
        <f t="shared" ref="BV48:BV79" si="10">+IF($N48=BV$47,1,0)*R48</f>
        <v>0</v>
      </c>
      <c r="BW48">
        <f t="shared" ref="BW48:CG49" si="11">+IF($N48=BW$47,1,0)*S48</f>
        <v>0</v>
      </c>
      <c r="BX48">
        <f t="shared" si="11"/>
        <v>0</v>
      </c>
      <c r="BY48">
        <f t="shared" si="11"/>
        <v>0</v>
      </c>
      <c r="BZ48">
        <f t="shared" si="11"/>
        <v>0</v>
      </c>
      <c r="CA48">
        <f t="shared" si="11"/>
        <v>0</v>
      </c>
      <c r="CB48">
        <f t="shared" si="11"/>
        <v>0</v>
      </c>
      <c r="CC48">
        <f t="shared" si="11"/>
        <v>0</v>
      </c>
      <c r="CD48">
        <f t="shared" si="11"/>
        <v>0</v>
      </c>
      <c r="CE48">
        <f t="shared" si="11"/>
        <v>0</v>
      </c>
      <c r="CF48">
        <f t="shared" si="11"/>
        <v>0</v>
      </c>
      <c r="CG48">
        <f t="shared" si="11"/>
        <v>0</v>
      </c>
      <c r="CH48">
        <f>SUM(BV48:CG48)</f>
        <v>0</v>
      </c>
      <c r="CJ48">
        <f t="shared" ref="CJ48:CJ79" si="12">+IF($N48=CJ$47,1,0)*R48</f>
        <v>0</v>
      </c>
      <c r="CK48">
        <f t="shared" ref="CK48:CU49" si="13">+IF($N48=CK$47,1,0)*S48</f>
        <v>0</v>
      </c>
      <c r="CL48">
        <f t="shared" si="13"/>
        <v>0</v>
      </c>
      <c r="CM48">
        <f t="shared" si="13"/>
        <v>0</v>
      </c>
      <c r="CN48">
        <f t="shared" si="13"/>
        <v>0</v>
      </c>
      <c r="CO48">
        <f t="shared" si="13"/>
        <v>0</v>
      </c>
      <c r="CP48">
        <f t="shared" si="13"/>
        <v>0</v>
      </c>
      <c r="CQ48">
        <f t="shared" si="13"/>
        <v>0</v>
      </c>
      <c r="CR48">
        <f t="shared" si="13"/>
        <v>0</v>
      </c>
      <c r="CS48">
        <f t="shared" si="13"/>
        <v>0</v>
      </c>
      <c r="CT48">
        <f t="shared" si="13"/>
        <v>0</v>
      </c>
      <c r="CU48">
        <f t="shared" si="13"/>
        <v>0</v>
      </c>
      <c r="CV48">
        <f>SUM(CJ48:CU48)</f>
        <v>0</v>
      </c>
      <c r="CZ48">
        <v>2</v>
      </c>
      <c r="DA48" t="s">
        <v>258</v>
      </c>
      <c r="DB48" s="123" t="e">
        <f>+'7_Price_FS'!E26</f>
        <v>#DIV/0!</v>
      </c>
      <c r="DC48" s="152" t="e">
        <f>+'7_Price_FS'!F20</f>
        <v>#DIV/0!</v>
      </c>
      <c r="DD48" s="123" t="e">
        <f>+'7_Price_FS'!G26</f>
        <v>#DIV/0!</v>
      </c>
      <c r="DE48" s="152" t="e">
        <f>+'7_Price_FS'!H20</f>
        <v>#DIV/0!</v>
      </c>
      <c r="DF48" s="7" t="s">
        <v>275</v>
      </c>
      <c r="DG48" s="7">
        <v>1</v>
      </c>
      <c r="DH48" s="7">
        <f>+IF(DG48=1,0,1)</f>
        <v>0</v>
      </c>
      <c r="DI48" s="7">
        <f>+DH48</f>
        <v>0</v>
      </c>
      <c r="DJ48" s="7"/>
      <c r="DK48" s="7">
        <f>N('10_Sls_Fcst_FS'!E4)*CHOOSE(wa!$DG48,wa!$DB$47,wa!$DB$48,wa!$DB$49,wa!$DB$50,wa!$DB$51)</f>
        <v>0</v>
      </c>
      <c r="DL48" s="7">
        <f>N('10_Sls_Fcst_FS'!F4)*CHOOSE(wa!$DG48,wa!$DB$47,wa!$DB$48,wa!$DB$49,wa!$DB$50,wa!$DB$51)</f>
        <v>0</v>
      </c>
      <c r="DM48" s="7">
        <f>N('10_Sls_Fcst_FS'!G4)*CHOOSE(wa!$DG48,wa!$DB$47,wa!$DB$48,wa!$DB$49,wa!$DB$50,wa!$DB$51)</f>
        <v>0</v>
      </c>
      <c r="DN48" s="7">
        <f>N('10_Sls_Fcst_FS'!H4)*CHOOSE(wa!$DG48,wa!$DB$47,wa!$DB$48,wa!$DB$49,wa!$DB$50,wa!$DB$51)</f>
        <v>0</v>
      </c>
      <c r="DO48" s="7">
        <f>N('10_Sls_Fcst_FS'!I4)*CHOOSE(wa!$DG48,wa!$DB$47,wa!$DB$48,wa!$DB$49,wa!$DB$50,wa!$DB$51)</f>
        <v>0</v>
      </c>
      <c r="DP48" s="7">
        <f>N('10_Sls_Fcst_FS'!J4)*CHOOSE(wa!$DG48,wa!$DB$47,wa!$DB$48,wa!$DB$49,wa!$DB$50,wa!$DB$51)</f>
        <v>0</v>
      </c>
      <c r="DQ48" s="7">
        <f>N('10_Sls_Fcst_FS'!K4)*CHOOSE(wa!$DG48,wa!$DB$47,wa!$DB$48,wa!$DB$49,wa!$DB$50,wa!$DB$51)</f>
        <v>0</v>
      </c>
      <c r="DR48" s="7">
        <f>N('10_Sls_Fcst_FS'!L4)*CHOOSE(wa!$DG48,wa!$DB$47,wa!$DB$48,wa!$DB$49,wa!$DB$50,wa!$DB$51)</f>
        <v>0</v>
      </c>
      <c r="DS48" s="7">
        <f>N('10_Sls_Fcst_FS'!M4)*CHOOSE(wa!$DG48,wa!$DB$47,wa!$DB$48,wa!$DB$49,wa!$DB$50,wa!$DB$51)</f>
        <v>0</v>
      </c>
      <c r="DT48" s="7">
        <f>N('10_Sls_Fcst_FS'!N4)*CHOOSE(wa!$DG48,wa!$DB$47,wa!$DB$48,wa!$DB$49,wa!$DB$50,wa!$DB$51)</f>
        <v>0</v>
      </c>
      <c r="DU48" s="7">
        <f>N('10_Sls_Fcst_FS'!O4)*CHOOSE(wa!$DG48,wa!$DB$47,wa!$DB$48,wa!$DB$49,wa!$DB$50,wa!$DB$51)</f>
        <v>0</v>
      </c>
      <c r="DV48" s="7">
        <f>N('10_Sls_Fcst_FS'!P4)*CHOOSE(wa!$DG48,wa!$DB$47,wa!$DB$48,wa!$DB$49,wa!$DB$50,wa!$DB$51)</f>
        <v>0</v>
      </c>
      <c r="DW48" s="7">
        <f>SUM(DK48:DV48)</f>
        <v>0</v>
      </c>
      <c r="DX48" s="9"/>
      <c r="DY48" s="7">
        <f>DK48*CHOOSE(wa!$DG48,wa!$DC$47,wa!$DC$48,wa!$DC$49,wa!$DC$50,wa!$DC$51)</f>
        <v>0</v>
      </c>
      <c r="DZ48" s="7">
        <f>DL48*CHOOSE(wa!$DG48,wa!$DC$47,wa!$DC$48,wa!$DC$49,wa!$DC$50,wa!$DC$51)</f>
        <v>0</v>
      </c>
      <c r="EA48" s="7">
        <f>DM48*CHOOSE(wa!$DG48,wa!$DC$47,wa!$DC$48,wa!$DC$49,wa!$DC$50,wa!$DC$51)</f>
        <v>0</v>
      </c>
      <c r="EB48" s="7">
        <f>DN48*CHOOSE(wa!$DG48,wa!$DC$47,wa!$DC$48,wa!$DC$49,wa!$DC$50,wa!$DC$51)</f>
        <v>0</v>
      </c>
      <c r="EC48" s="7">
        <f>DO48*CHOOSE(wa!$DG48,wa!$DC$47,wa!$DC$48,wa!$DC$49,wa!$DC$50,wa!$DC$51)</f>
        <v>0</v>
      </c>
      <c r="ED48" s="7">
        <f>DP48*CHOOSE(wa!$DG48,wa!$DC$47,wa!$DC$48,wa!$DC$49,wa!$DC$50,wa!$DC$51)</f>
        <v>0</v>
      </c>
      <c r="EE48" s="7">
        <f>DQ48*CHOOSE(wa!$DG48,wa!$DC$47,wa!$DC$48,wa!$DC$49,wa!$DC$50,wa!$DC$51)</f>
        <v>0</v>
      </c>
      <c r="EF48" s="7">
        <f>DR48*CHOOSE(wa!$DG48,wa!$DC$47,wa!$DC$48,wa!$DC$49,wa!$DC$50,wa!$DC$51)</f>
        <v>0</v>
      </c>
      <c r="EG48" s="7">
        <f>DS48*CHOOSE(wa!$DG48,wa!$DC$47,wa!$DC$48,wa!$DC$49,wa!$DC$50,wa!$DC$51)</f>
        <v>0</v>
      </c>
      <c r="EH48" s="7">
        <f>DT48*CHOOSE(wa!$DG48,wa!$DC$47,wa!$DC$48,wa!$DC$49,wa!$DC$50,wa!$DC$51)</f>
        <v>0</v>
      </c>
      <c r="EI48" s="7">
        <f>DU48*CHOOSE(wa!$DG48,wa!$DC$47,wa!$DC$48,wa!$DC$49,wa!$DC$50,wa!$DC$51)</f>
        <v>0</v>
      </c>
      <c r="EJ48" s="7">
        <f>DV48*CHOOSE(wa!$DG48,wa!$DC$47,wa!$DC$48,wa!$DC$49,wa!$DC$50,wa!$DC$51)</f>
        <v>0</v>
      </c>
      <c r="EK48">
        <f>SUM(DY48:EJ48)</f>
        <v>0</v>
      </c>
      <c r="EM48">
        <f t="shared" ref="EM48:EM79" si="14">+IF($DG48=EM$47,1,0)*DK48</f>
        <v>0</v>
      </c>
      <c r="EN48">
        <f t="shared" ref="EN48:EX49" si="15">+IF($DG48=EN$47,1,0)*DL48</f>
        <v>0</v>
      </c>
      <c r="EO48">
        <f t="shared" si="15"/>
        <v>0</v>
      </c>
      <c r="EP48">
        <f t="shared" si="15"/>
        <v>0</v>
      </c>
      <c r="EQ48">
        <f t="shared" si="15"/>
        <v>0</v>
      </c>
      <c r="ER48">
        <f t="shared" si="15"/>
        <v>0</v>
      </c>
      <c r="ES48">
        <f t="shared" si="15"/>
        <v>0</v>
      </c>
      <c r="ET48">
        <f t="shared" si="15"/>
        <v>0</v>
      </c>
      <c r="EU48">
        <f t="shared" si="15"/>
        <v>0</v>
      </c>
      <c r="EV48">
        <f t="shared" si="15"/>
        <v>0</v>
      </c>
      <c r="EW48">
        <f t="shared" si="15"/>
        <v>0</v>
      </c>
      <c r="EX48">
        <f t="shared" si="15"/>
        <v>0</v>
      </c>
      <c r="EY48">
        <f>SUM(EM48:EX48)</f>
        <v>0</v>
      </c>
      <c r="FA48">
        <f t="shared" ref="FA48:FA79" si="16">+IF($DG48=FA$47,1,0)*DK48</f>
        <v>0</v>
      </c>
      <c r="FB48">
        <f t="shared" ref="FB48:FL49" si="17">+IF($DG48=FB$47,1,0)*DL48</f>
        <v>0</v>
      </c>
      <c r="FC48">
        <f t="shared" si="17"/>
        <v>0</v>
      </c>
      <c r="FD48">
        <f t="shared" si="17"/>
        <v>0</v>
      </c>
      <c r="FE48">
        <f t="shared" si="17"/>
        <v>0</v>
      </c>
      <c r="FF48">
        <f t="shared" si="17"/>
        <v>0</v>
      </c>
      <c r="FG48">
        <f t="shared" si="17"/>
        <v>0</v>
      </c>
      <c r="FH48">
        <f t="shared" si="17"/>
        <v>0</v>
      </c>
      <c r="FI48">
        <f t="shared" si="17"/>
        <v>0</v>
      </c>
      <c r="FJ48">
        <f t="shared" si="17"/>
        <v>0</v>
      </c>
      <c r="FK48">
        <f t="shared" si="17"/>
        <v>0</v>
      </c>
      <c r="FL48">
        <f t="shared" si="17"/>
        <v>0</v>
      </c>
      <c r="FM48">
        <f>SUM(FA48:FL48)</f>
        <v>0</v>
      </c>
      <c r="FO48">
        <f t="shared" ref="FO48:FO79" si="18">+IF($DG48=FO$47,1,0)*DK48</f>
        <v>0</v>
      </c>
      <c r="FP48">
        <f t="shared" ref="FP48:FZ49" si="19">+IF($DG48=FP$47,1,0)*DL48</f>
        <v>0</v>
      </c>
      <c r="FQ48">
        <f t="shared" si="19"/>
        <v>0</v>
      </c>
      <c r="FR48">
        <f t="shared" si="19"/>
        <v>0</v>
      </c>
      <c r="FS48">
        <f t="shared" si="19"/>
        <v>0</v>
      </c>
      <c r="FT48">
        <f t="shared" si="19"/>
        <v>0</v>
      </c>
      <c r="FU48">
        <f t="shared" si="19"/>
        <v>0</v>
      </c>
      <c r="FV48">
        <f t="shared" si="19"/>
        <v>0</v>
      </c>
      <c r="FW48">
        <f t="shared" si="19"/>
        <v>0</v>
      </c>
      <c r="FX48">
        <f t="shared" si="19"/>
        <v>0</v>
      </c>
      <c r="FY48">
        <f t="shared" si="19"/>
        <v>0</v>
      </c>
      <c r="FZ48">
        <f t="shared" si="19"/>
        <v>0</v>
      </c>
      <c r="GA48">
        <f>SUM(FO48:FZ48)</f>
        <v>0</v>
      </c>
      <c r="GC48">
        <f t="shared" ref="GC48:GC79" si="20">+IF($DG48=GC$47,1,0)*DK48</f>
        <v>0</v>
      </c>
      <c r="GD48">
        <f t="shared" ref="GD48:GN49" si="21">+IF($DG48=GD$47,1,0)*DL48</f>
        <v>0</v>
      </c>
      <c r="GE48">
        <f t="shared" si="21"/>
        <v>0</v>
      </c>
      <c r="GF48">
        <f t="shared" si="21"/>
        <v>0</v>
      </c>
      <c r="GG48">
        <f t="shared" si="21"/>
        <v>0</v>
      </c>
      <c r="GH48">
        <f t="shared" si="21"/>
        <v>0</v>
      </c>
      <c r="GI48">
        <f t="shared" si="21"/>
        <v>0</v>
      </c>
      <c r="GJ48">
        <f t="shared" si="21"/>
        <v>0</v>
      </c>
      <c r="GK48">
        <f t="shared" si="21"/>
        <v>0</v>
      </c>
      <c r="GL48">
        <f t="shared" si="21"/>
        <v>0</v>
      </c>
      <c r="GM48">
        <f t="shared" si="21"/>
        <v>0</v>
      </c>
      <c r="GN48">
        <f t="shared" si="21"/>
        <v>0</v>
      </c>
      <c r="GO48">
        <f>SUM(GC48:GN48)</f>
        <v>0</v>
      </c>
    </row>
    <row r="49" spans="1:197" x14ac:dyDescent="0.3">
      <c r="A49" t="s">
        <v>196</v>
      </c>
      <c r="B49">
        <v>3</v>
      </c>
      <c r="D49" s="7" t="s">
        <v>426</v>
      </c>
      <c r="E49" t="e">
        <f>+Start!B38/wa!E46</f>
        <v>#VALUE!</v>
      </c>
      <c r="G49">
        <v>3</v>
      </c>
      <c r="H49" s="30" t="s">
        <v>273</v>
      </c>
      <c r="I49" s="123">
        <f>+'6_Price_G'!E28</f>
        <v>0</v>
      </c>
      <c r="J49" s="152" t="e">
        <f>+'6_Price_G'!F22</f>
        <v>#DIV/0!</v>
      </c>
      <c r="K49" s="123">
        <f>+'6_Price_G'!G28</f>
        <v>0</v>
      </c>
      <c r="L49" s="152" t="e">
        <f>+'6_Price_G'!H22</f>
        <v>#DIV/0!</v>
      </c>
      <c r="M49" t="s">
        <v>275</v>
      </c>
      <c r="N49">
        <f>+N48</f>
        <v>1</v>
      </c>
      <c r="O49">
        <f>+O48</f>
        <v>0</v>
      </c>
      <c r="Q49">
        <f>+O49</f>
        <v>0</v>
      </c>
      <c r="R49" s="7">
        <f>N('8_Sls_Fcst_G'!E5)*CHOOSE(wa!$N49,wa!$K$47,wa!$K$48,wa!$K$49,wa!$K$50,wa!$K$51)</f>
        <v>0</v>
      </c>
      <c r="S49" s="7">
        <f>N('8_Sls_Fcst_G'!F5)*CHOOSE(wa!$N49,wa!$K$47,wa!$K$48,wa!$K$49,wa!$K$50,wa!$K$51)</f>
        <v>0</v>
      </c>
      <c r="T49" s="7">
        <f>N('8_Sls_Fcst_G'!G5)*CHOOSE(wa!$N49,wa!$K$47,wa!$K$48,wa!$K$49,wa!$K$50,wa!$K$51)</f>
        <v>0</v>
      </c>
      <c r="U49" s="7">
        <f>N('8_Sls_Fcst_G'!H5)*CHOOSE(wa!$N49,wa!$K$47,wa!$K$48,wa!$K$49,wa!$K$50,wa!$K$51)</f>
        <v>0</v>
      </c>
      <c r="V49" s="7">
        <f>N('8_Sls_Fcst_G'!I5)*CHOOSE(wa!$N49,wa!$K$47,wa!$K$48,wa!$K$49,wa!$K$50,wa!$K$51)</f>
        <v>0</v>
      </c>
      <c r="W49" s="7">
        <f>N('8_Sls_Fcst_G'!J5)*CHOOSE(wa!$N49,wa!$K$47,wa!$K$48,wa!$K$49,wa!$K$50,wa!$K$51)</f>
        <v>0</v>
      </c>
      <c r="X49" s="7">
        <f>N('8_Sls_Fcst_G'!K5)*CHOOSE(wa!$N49,wa!$K$47,wa!$K$48,wa!$K$49,wa!$K$50,wa!$K$51)</f>
        <v>0</v>
      </c>
      <c r="Y49" s="7">
        <f>N('8_Sls_Fcst_G'!L5)*CHOOSE(wa!$N49,wa!$K$47,wa!$K$48,wa!$K$49,wa!$K$50,wa!$K$51)</f>
        <v>0</v>
      </c>
      <c r="Z49" s="7">
        <f>N('8_Sls_Fcst_G'!M5)*CHOOSE(wa!$N49,wa!$K$47,wa!$K$48,wa!$K$49,wa!$K$50,wa!$K$51)</f>
        <v>0</v>
      </c>
      <c r="AA49" s="7">
        <f>N('8_Sls_Fcst_G'!N5)*CHOOSE(wa!$N49,wa!$K$47,wa!$K$48,wa!$K$49,wa!$K$50,wa!$K$51)</f>
        <v>0</v>
      </c>
      <c r="AB49" s="7">
        <f>N('8_Sls_Fcst_G'!O5)*CHOOSE(wa!$N49,wa!$K$47,wa!$K$48,wa!$K$49,wa!$K$50,wa!$K$51)</f>
        <v>0</v>
      </c>
      <c r="AC49" s="7">
        <f>N('8_Sls_Fcst_G'!P5)*CHOOSE(wa!$N49,wa!$K$47,wa!$K$48,wa!$K$49,wa!$K$50,wa!$K$51)</f>
        <v>0</v>
      </c>
      <c r="AD49" s="7">
        <f t="shared" ref="AD49:AD97" si="22">SUM(R49:AC49)</f>
        <v>0</v>
      </c>
      <c r="AF49" s="7">
        <f>R49*CHOOSE(wa!$N49,wa!$L$47,wa!$L$48,wa!$L$49,wa!$L$50,wa!$L$51)</f>
        <v>0</v>
      </c>
      <c r="AG49" s="7">
        <f>S49*CHOOSE(wa!$N49,wa!$L$47,wa!$L$48,wa!$L$49,wa!$L$50,wa!$L$51)</f>
        <v>0</v>
      </c>
      <c r="AH49" s="7">
        <f>T49*CHOOSE(wa!$N49,wa!$L$47,wa!$L$48,wa!$L$49,wa!$L$50,wa!$L$51)</f>
        <v>0</v>
      </c>
      <c r="AI49" s="7">
        <f>U49*CHOOSE(wa!$N49,wa!$L$47,wa!$L$48,wa!$L$49,wa!$L$50,wa!$L$51)</f>
        <v>0</v>
      </c>
      <c r="AJ49" s="7">
        <f>V49*CHOOSE(wa!$N49,wa!$L$47,wa!$L$48,wa!$L$49,wa!$L$50,wa!$L$51)</f>
        <v>0</v>
      </c>
      <c r="AK49" s="7">
        <f>W49*CHOOSE(wa!$N49,wa!$L$47,wa!$L$48,wa!$L$49,wa!$L$50,wa!$L$51)</f>
        <v>0</v>
      </c>
      <c r="AL49" s="7">
        <f>X49*CHOOSE(wa!$N49,wa!$L$47,wa!$L$48,wa!$L$49,wa!$L$50,wa!$L$51)</f>
        <v>0</v>
      </c>
      <c r="AM49" s="7">
        <f>Y49*CHOOSE(wa!$N49,wa!$L$47,wa!$L$48,wa!$L$49,wa!$L$50,wa!$L$51)</f>
        <v>0</v>
      </c>
      <c r="AN49" s="7">
        <f>Z49*CHOOSE(wa!$N49,wa!$L$47,wa!$L$48,wa!$L$49,wa!$L$50,wa!$L$51)</f>
        <v>0</v>
      </c>
      <c r="AO49" s="7">
        <f>AA49*CHOOSE(wa!$N49,wa!$L$47,wa!$L$48,wa!$L$49,wa!$L$50,wa!$L$51)</f>
        <v>0</v>
      </c>
      <c r="AP49" s="7">
        <f>AB49*CHOOSE(wa!$N49,wa!$L$47,wa!$L$48,wa!$L$49,wa!$L$50,wa!$L$51)</f>
        <v>0</v>
      </c>
      <c r="AQ49" s="7">
        <f>AC49*CHOOSE(wa!$N49,wa!$L$47,wa!$L$48,wa!$L$49,wa!$L$50,wa!$L$51)</f>
        <v>0</v>
      </c>
      <c r="AR49">
        <f>SUM(AF49:AQ49)</f>
        <v>0</v>
      </c>
      <c r="AT49">
        <f t="shared" si="6"/>
        <v>0</v>
      </c>
      <c r="AU49">
        <f t="shared" si="7"/>
        <v>0</v>
      </c>
      <c r="AV49">
        <f t="shared" si="7"/>
        <v>0</v>
      </c>
      <c r="AW49">
        <f t="shared" si="7"/>
        <v>0</v>
      </c>
      <c r="AX49">
        <f t="shared" si="7"/>
        <v>0</v>
      </c>
      <c r="AY49">
        <f t="shared" si="7"/>
        <v>0</v>
      </c>
      <c r="AZ49">
        <f t="shared" si="7"/>
        <v>0</v>
      </c>
      <c r="BA49">
        <f t="shared" si="7"/>
        <v>0</v>
      </c>
      <c r="BB49">
        <f t="shared" si="7"/>
        <v>0</v>
      </c>
      <c r="BC49">
        <f t="shared" si="7"/>
        <v>0</v>
      </c>
      <c r="BD49">
        <f t="shared" si="7"/>
        <v>0</v>
      </c>
      <c r="BE49">
        <f t="shared" si="7"/>
        <v>0</v>
      </c>
      <c r="BF49">
        <f>SUM(AT49:BE49)</f>
        <v>0</v>
      </c>
      <c r="BH49">
        <f t="shared" si="8"/>
        <v>0</v>
      </c>
      <c r="BI49">
        <f t="shared" si="9"/>
        <v>0</v>
      </c>
      <c r="BJ49">
        <f t="shared" si="9"/>
        <v>0</v>
      </c>
      <c r="BK49">
        <f t="shared" si="9"/>
        <v>0</v>
      </c>
      <c r="BL49">
        <f t="shared" si="9"/>
        <v>0</v>
      </c>
      <c r="BM49">
        <f t="shared" si="9"/>
        <v>0</v>
      </c>
      <c r="BN49">
        <f t="shared" si="9"/>
        <v>0</v>
      </c>
      <c r="BO49">
        <f t="shared" si="9"/>
        <v>0</v>
      </c>
      <c r="BP49">
        <f t="shared" si="9"/>
        <v>0</v>
      </c>
      <c r="BQ49">
        <f t="shared" si="9"/>
        <v>0</v>
      </c>
      <c r="BR49">
        <f t="shared" si="9"/>
        <v>0</v>
      </c>
      <c r="BS49">
        <f t="shared" si="9"/>
        <v>0</v>
      </c>
      <c r="BT49">
        <f>SUM(BH49:BS49)</f>
        <v>0</v>
      </c>
      <c r="BV49">
        <f t="shared" si="10"/>
        <v>0</v>
      </c>
      <c r="BW49">
        <f t="shared" si="11"/>
        <v>0</v>
      </c>
      <c r="BX49">
        <f t="shared" si="11"/>
        <v>0</v>
      </c>
      <c r="BY49">
        <f t="shared" si="11"/>
        <v>0</v>
      </c>
      <c r="BZ49">
        <f t="shared" si="11"/>
        <v>0</v>
      </c>
      <c r="CA49">
        <f t="shared" si="11"/>
        <v>0</v>
      </c>
      <c r="CB49">
        <f t="shared" si="11"/>
        <v>0</v>
      </c>
      <c r="CC49">
        <f t="shared" si="11"/>
        <v>0</v>
      </c>
      <c r="CD49">
        <f t="shared" si="11"/>
        <v>0</v>
      </c>
      <c r="CE49">
        <f t="shared" si="11"/>
        <v>0</v>
      </c>
      <c r="CF49">
        <f t="shared" si="11"/>
        <v>0</v>
      </c>
      <c r="CG49">
        <f t="shared" si="11"/>
        <v>0</v>
      </c>
      <c r="CH49">
        <f>SUM(BV49:CG49)</f>
        <v>0</v>
      </c>
      <c r="CJ49">
        <f t="shared" si="12"/>
        <v>0</v>
      </c>
      <c r="CK49">
        <f t="shared" si="13"/>
        <v>0</v>
      </c>
      <c r="CL49">
        <f t="shared" si="13"/>
        <v>0</v>
      </c>
      <c r="CM49">
        <f t="shared" si="13"/>
        <v>0</v>
      </c>
      <c r="CN49">
        <f t="shared" si="13"/>
        <v>0</v>
      </c>
      <c r="CO49">
        <f t="shared" si="13"/>
        <v>0</v>
      </c>
      <c r="CP49">
        <f t="shared" si="13"/>
        <v>0</v>
      </c>
      <c r="CQ49">
        <f t="shared" si="13"/>
        <v>0</v>
      </c>
      <c r="CR49">
        <f t="shared" si="13"/>
        <v>0</v>
      </c>
      <c r="CS49">
        <f t="shared" si="13"/>
        <v>0</v>
      </c>
      <c r="CT49">
        <f t="shared" si="13"/>
        <v>0</v>
      </c>
      <c r="CU49">
        <f t="shared" si="13"/>
        <v>0</v>
      </c>
      <c r="CV49">
        <f>SUM(CJ49:CU49)</f>
        <v>0</v>
      </c>
      <c r="CZ49">
        <v>3</v>
      </c>
      <c r="DA49" t="s">
        <v>372</v>
      </c>
      <c r="DB49" s="123" t="e">
        <f>+'7_Price_FS'!E27</f>
        <v>#DIV/0!</v>
      </c>
      <c r="DC49" s="152" t="e">
        <f>+'7_Price_FS'!F21</f>
        <v>#DIV/0!</v>
      </c>
      <c r="DD49" s="123" t="e">
        <f>+'7_Price_FS'!G27</f>
        <v>#DIV/0!</v>
      </c>
      <c r="DE49" s="152" t="e">
        <f>+'7_Price_FS'!H21</f>
        <v>#DIV/0!</v>
      </c>
      <c r="DF49" t="s">
        <v>276</v>
      </c>
      <c r="DG49">
        <f>+DG48</f>
        <v>1</v>
      </c>
      <c r="DH49">
        <f>+DH48</f>
        <v>0</v>
      </c>
      <c r="DJ49">
        <f>+DH49</f>
        <v>0</v>
      </c>
      <c r="DK49" s="7">
        <f>N('10_Sls_Fcst_FS'!E5)*CHOOSE(wa!$DG49,wa!$DD$47,wa!$DD$48,wa!$DD$49,wa!$DD$50,wa!$DD$51)</f>
        <v>0</v>
      </c>
      <c r="DL49" s="7">
        <f>N('10_Sls_Fcst_FS'!F5)*CHOOSE(wa!$DG49,wa!$DD$47,wa!$DD$48,wa!$DD$49,wa!$DD$50,wa!$DD$51)</f>
        <v>0</v>
      </c>
      <c r="DM49" s="7">
        <f>N('10_Sls_Fcst_FS'!G5)*CHOOSE(wa!$DG49,wa!$DD$47,wa!$DD$48,wa!$DD$49,wa!$DD$50,wa!$DD$51)</f>
        <v>0</v>
      </c>
      <c r="DN49" s="7">
        <f>N('10_Sls_Fcst_FS'!H5)*CHOOSE(wa!$DG49,wa!$DD$47,wa!$DD$48,wa!$DD$49,wa!$DD$50,wa!$DD$51)</f>
        <v>0</v>
      </c>
      <c r="DO49" s="7">
        <f>N('10_Sls_Fcst_FS'!I5)*CHOOSE(wa!$DG49,wa!$DD$47,wa!$DD$48,wa!$DD$49,wa!$DD$50,wa!$DD$51)</f>
        <v>0</v>
      </c>
      <c r="DP49" s="7">
        <f>N('10_Sls_Fcst_FS'!J5)*CHOOSE(wa!$DG49,wa!$DD$47,wa!$DD$48,wa!$DD$49,wa!$DD$50,wa!$DD$51)</f>
        <v>0</v>
      </c>
      <c r="DQ49" s="7">
        <f>N('10_Sls_Fcst_FS'!K5)*CHOOSE(wa!$DG49,wa!$DD$47,wa!$DD$48,wa!$DD$49,wa!$DD$50,wa!$DD$51)</f>
        <v>0</v>
      </c>
      <c r="DR49" s="7">
        <f>N('10_Sls_Fcst_FS'!L5)*CHOOSE(wa!$DG49,wa!$DD$47,wa!$DD$48,wa!$DD$49,wa!$DD$50,wa!$DD$51)</f>
        <v>0</v>
      </c>
      <c r="DS49" s="7">
        <f>N('10_Sls_Fcst_FS'!M5)*CHOOSE(wa!$DG49,wa!$DD$47,wa!$DD$48,wa!$DD$49,wa!$DD$50,wa!$DD$51)</f>
        <v>0</v>
      </c>
      <c r="DT49" s="7">
        <f>N('10_Sls_Fcst_FS'!N5)*CHOOSE(wa!$DG49,wa!$DD$47,wa!$DD$48,wa!$DD$49,wa!$DD$50,wa!$DD$51)</f>
        <v>0</v>
      </c>
      <c r="DU49" s="7">
        <f>N('10_Sls_Fcst_FS'!O5)*CHOOSE(wa!$DG49,wa!$DD$47,wa!$DD$48,wa!$DD$49,wa!$DD$50,wa!$DD$51)</f>
        <v>0</v>
      </c>
      <c r="DV49" s="7">
        <f>N('10_Sls_Fcst_FS'!P5)*CHOOSE(wa!$DG49,wa!$DD$47,wa!$DD$48,wa!$DD$49,wa!$DD$50,wa!$DD$51)</f>
        <v>0</v>
      </c>
      <c r="DW49" s="7">
        <f t="shared" ref="DW49:DW97" si="23">SUM(DK49:DV49)</f>
        <v>0</v>
      </c>
      <c r="DX49" s="9"/>
      <c r="DY49" s="7">
        <f>DK49*CHOOSE(wa!$DG49,wa!$DE$47,wa!$DE$48,wa!$DE$49,wa!$DE$50,wa!$DE$51)</f>
        <v>0</v>
      </c>
      <c r="DZ49" s="7">
        <f>DL49*CHOOSE(wa!$DG49,wa!$DE$47,wa!$DE$48,wa!$DE$49,wa!$DE$50,wa!$DE$51)</f>
        <v>0</v>
      </c>
      <c r="EA49" s="7">
        <f>DM49*CHOOSE(wa!$DG49,wa!$DE$47,wa!$DE$48,wa!$DE$49,wa!$DE$50,wa!$DE$51)</f>
        <v>0</v>
      </c>
      <c r="EB49" s="7">
        <f>DN49*CHOOSE(wa!$DG49,wa!$DE$47,wa!$DE$48,wa!$DE$49,wa!$DE$50,wa!$DE$51)</f>
        <v>0</v>
      </c>
      <c r="EC49" s="7">
        <f>DO49*CHOOSE(wa!$DG49,wa!$DE$47,wa!$DE$48,wa!$DE$49,wa!$DE$50,wa!$DE$51)</f>
        <v>0</v>
      </c>
      <c r="ED49" s="7">
        <f>DP49*CHOOSE(wa!$DG49,wa!$DE$47,wa!$DE$48,wa!$DE$49,wa!$DE$50,wa!$DE$51)</f>
        <v>0</v>
      </c>
      <c r="EE49" s="7">
        <f>DQ49*CHOOSE(wa!$DG49,wa!$DE$47,wa!$DE$48,wa!$DE$49,wa!$DE$50,wa!$DE$51)</f>
        <v>0</v>
      </c>
      <c r="EF49" s="7">
        <f>DR49*CHOOSE(wa!$DG49,wa!$DE$47,wa!$DE$48,wa!$DE$49,wa!$DE$50,wa!$DE$51)</f>
        <v>0</v>
      </c>
      <c r="EG49" s="7">
        <f>DS49*CHOOSE(wa!$DG49,wa!$DE$47,wa!$DE$48,wa!$DE$49,wa!$DE$50,wa!$DE$51)</f>
        <v>0</v>
      </c>
      <c r="EH49" s="7">
        <f>DT49*CHOOSE(wa!$DG49,wa!$DE$47,wa!$DE$48,wa!$DE$49,wa!$DE$50,wa!$DE$51)</f>
        <v>0</v>
      </c>
      <c r="EI49" s="7">
        <f>DU49*CHOOSE(wa!$DG49,wa!$DE$47,wa!$DE$48,wa!$DE$49,wa!$DE$50,wa!$DE$51)</f>
        <v>0</v>
      </c>
      <c r="EJ49" s="7">
        <f>DV49*CHOOSE(wa!$DG49,wa!$DE$47,wa!$DE$48,wa!$DE$49,wa!$DE$50,wa!$DE$51)</f>
        <v>0</v>
      </c>
      <c r="EK49">
        <f>SUM(DY49:EJ49)</f>
        <v>0</v>
      </c>
      <c r="EM49">
        <f t="shared" si="14"/>
        <v>0</v>
      </c>
      <c r="EN49">
        <f t="shared" si="15"/>
        <v>0</v>
      </c>
      <c r="EO49">
        <f t="shared" si="15"/>
        <v>0</v>
      </c>
      <c r="EP49">
        <f t="shared" si="15"/>
        <v>0</v>
      </c>
      <c r="EQ49">
        <f t="shared" si="15"/>
        <v>0</v>
      </c>
      <c r="ER49">
        <f t="shared" si="15"/>
        <v>0</v>
      </c>
      <c r="ES49">
        <f t="shared" si="15"/>
        <v>0</v>
      </c>
      <c r="ET49">
        <f t="shared" si="15"/>
        <v>0</v>
      </c>
      <c r="EU49">
        <f t="shared" si="15"/>
        <v>0</v>
      </c>
      <c r="EV49">
        <f t="shared" si="15"/>
        <v>0</v>
      </c>
      <c r="EW49">
        <f t="shared" si="15"/>
        <v>0</v>
      </c>
      <c r="EX49">
        <f t="shared" si="15"/>
        <v>0</v>
      </c>
      <c r="EY49">
        <f>SUM(EM49:EX49)</f>
        <v>0</v>
      </c>
      <c r="FA49">
        <f t="shared" si="16"/>
        <v>0</v>
      </c>
      <c r="FB49">
        <f t="shared" si="17"/>
        <v>0</v>
      </c>
      <c r="FC49">
        <f t="shared" si="17"/>
        <v>0</v>
      </c>
      <c r="FD49">
        <f t="shared" si="17"/>
        <v>0</v>
      </c>
      <c r="FE49">
        <f t="shared" si="17"/>
        <v>0</v>
      </c>
      <c r="FF49">
        <f t="shared" si="17"/>
        <v>0</v>
      </c>
      <c r="FG49">
        <f t="shared" si="17"/>
        <v>0</v>
      </c>
      <c r="FH49">
        <f t="shared" si="17"/>
        <v>0</v>
      </c>
      <c r="FI49">
        <f t="shared" si="17"/>
        <v>0</v>
      </c>
      <c r="FJ49">
        <f t="shared" si="17"/>
        <v>0</v>
      </c>
      <c r="FK49">
        <f t="shared" si="17"/>
        <v>0</v>
      </c>
      <c r="FL49">
        <f t="shared" si="17"/>
        <v>0</v>
      </c>
      <c r="FM49">
        <f>SUM(FA49:FL49)</f>
        <v>0</v>
      </c>
      <c r="FO49">
        <f t="shared" si="18"/>
        <v>0</v>
      </c>
      <c r="FP49">
        <f t="shared" si="19"/>
        <v>0</v>
      </c>
      <c r="FQ49">
        <f t="shared" si="19"/>
        <v>0</v>
      </c>
      <c r="FR49">
        <f t="shared" si="19"/>
        <v>0</v>
      </c>
      <c r="FS49">
        <f t="shared" si="19"/>
        <v>0</v>
      </c>
      <c r="FT49">
        <f t="shared" si="19"/>
        <v>0</v>
      </c>
      <c r="FU49">
        <f t="shared" si="19"/>
        <v>0</v>
      </c>
      <c r="FV49">
        <f t="shared" si="19"/>
        <v>0</v>
      </c>
      <c r="FW49">
        <f t="shared" si="19"/>
        <v>0</v>
      </c>
      <c r="FX49">
        <f t="shared" si="19"/>
        <v>0</v>
      </c>
      <c r="FY49">
        <f t="shared" si="19"/>
        <v>0</v>
      </c>
      <c r="FZ49">
        <f t="shared" si="19"/>
        <v>0</v>
      </c>
      <c r="GA49">
        <f>SUM(FO49:FZ49)</f>
        <v>0</v>
      </c>
      <c r="GC49">
        <f t="shared" si="20"/>
        <v>0</v>
      </c>
      <c r="GD49">
        <f t="shared" si="21"/>
        <v>0</v>
      </c>
      <c r="GE49">
        <f t="shared" si="21"/>
        <v>0</v>
      </c>
      <c r="GF49">
        <f t="shared" si="21"/>
        <v>0</v>
      </c>
      <c r="GG49">
        <f t="shared" si="21"/>
        <v>0</v>
      </c>
      <c r="GH49">
        <f t="shared" si="21"/>
        <v>0</v>
      </c>
      <c r="GI49">
        <f t="shared" si="21"/>
        <v>0</v>
      </c>
      <c r="GJ49">
        <f t="shared" si="21"/>
        <v>0</v>
      </c>
      <c r="GK49">
        <f t="shared" si="21"/>
        <v>0</v>
      </c>
      <c r="GL49">
        <f t="shared" si="21"/>
        <v>0</v>
      </c>
      <c r="GM49">
        <f t="shared" si="21"/>
        <v>0</v>
      </c>
      <c r="GN49">
        <f t="shared" si="21"/>
        <v>0</v>
      </c>
      <c r="GO49">
        <f>SUM(GC49:GN49)</f>
        <v>0</v>
      </c>
    </row>
    <row r="50" spans="1:197" x14ac:dyDescent="0.3">
      <c r="B50">
        <v>2</v>
      </c>
      <c r="G50">
        <v>4</v>
      </c>
      <c r="H50" t="s">
        <v>259</v>
      </c>
      <c r="I50" s="185">
        <f>+'6_Price_G'!E29</f>
        <v>0</v>
      </c>
      <c r="J50" s="186" t="e">
        <f>+'6_Price_G'!F23</f>
        <v>#DIV/0!</v>
      </c>
      <c r="K50" s="185">
        <f>+'6_Price_G'!G29</f>
        <v>0</v>
      </c>
      <c r="L50" s="186" t="e">
        <f>+'6_Price_G'!H23</f>
        <v>#DIV/0!</v>
      </c>
      <c r="M50" s="7" t="s">
        <v>276</v>
      </c>
      <c r="N50" s="7">
        <v>1</v>
      </c>
      <c r="O50" s="7">
        <f>+IF(N50=1,0,1)</f>
        <v>0</v>
      </c>
      <c r="P50" s="7">
        <f>+O50</f>
        <v>0</v>
      </c>
      <c r="Q50" s="7"/>
      <c r="R50" s="7">
        <f>N('8_Sls_Fcst_G'!E6)*CHOOSE(wa!$N50,wa!$I$47,wa!$I$48,wa!$I$49,wa!$I$50,wa!$I$51)</f>
        <v>0</v>
      </c>
      <c r="S50" s="7">
        <f>N('8_Sls_Fcst_G'!F6)*CHOOSE(wa!$N50,wa!$I$47,wa!$I$48,wa!$I$49,wa!$I$50,wa!$I$51)</f>
        <v>0</v>
      </c>
      <c r="T50" s="7">
        <f>N('8_Sls_Fcst_G'!G6)*CHOOSE(wa!$N50,wa!$I$47,wa!$I$48,wa!$I$49,wa!$I$50,wa!$I$51)</f>
        <v>0</v>
      </c>
      <c r="U50" s="7">
        <f>N('8_Sls_Fcst_G'!H6)*CHOOSE(wa!$N50,wa!$I$47,wa!$I$48,wa!$I$49,wa!$I$50,wa!$I$51)</f>
        <v>0</v>
      </c>
      <c r="V50" s="7">
        <f>N('8_Sls_Fcst_G'!I6)*CHOOSE(wa!$N50,wa!$I$47,wa!$I$48,wa!$I$49,wa!$I$50,wa!$I$51)</f>
        <v>0</v>
      </c>
      <c r="W50" s="7">
        <f>N('8_Sls_Fcst_G'!J6)*CHOOSE(wa!$N50,wa!$I$47,wa!$I$48,wa!$I$49,wa!$I$50,wa!$I$51)</f>
        <v>0</v>
      </c>
      <c r="X50" s="7">
        <f>N('8_Sls_Fcst_G'!K6)*CHOOSE(wa!$N50,wa!$I$47,wa!$I$48,wa!$I$49,wa!$I$50,wa!$I$51)</f>
        <v>0</v>
      </c>
      <c r="Y50" s="7">
        <f>N('8_Sls_Fcst_G'!L6)*CHOOSE(wa!$N50,wa!$I$47,wa!$I$48,wa!$I$49,wa!$I$50,wa!$I$51)</f>
        <v>0</v>
      </c>
      <c r="Z50" s="7">
        <f>N('8_Sls_Fcst_G'!M6)*CHOOSE(wa!$N50,wa!$I$47,wa!$I$48,wa!$I$49,wa!$I$50,wa!$I$51)</f>
        <v>0</v>
      </c>
      <c r="AA50" s="7">
        <f>N('8_Sls_Fcst_G'!N6)*CHOOSE(wa!$N50,wa!$I$47,wa!$I$48,wa!$I$49,wa!$I$50,wa!$I$51)</f>
        <v>0</v>
      </c>
      <c r="AB50" s="7">
        <f>N('8_Sls_Fcst_G'!O6)*CHOOSE(wa!$N50,wa!$I$47,wa!$I$48,wa!$I$49,wa!$I$50,wa!$I$51)</f>
        <v>0</v>
      </c>
      <c r="AC50" s="7">
        <f>N('8_Sls_Fcst_G'!P6)*CHOOSE(wa!$N50,wa!$I$47,wa!$I$48,wa!$I$49,wa!$I$50,wa!$I$51)</f>
        <v>0</v>
      </c>
      <c r="AD50" s="7">
        <f t="shared" si="22"/>
        <v>0</v>
      </c>
      <c r="AE50" s="187"/>
      <c r="AF50" s="7">
        <f>R50*CHOOSE(wa!$N50,wa!$J$47,wa!$J$48,wa!$J$49,wa!$J$50,wa!$J$51)</f>
        <v>0</v>
      </c>
      <c r="AG50" s="7">
        <f>S50*CHOOSE(wa!$N50,wa!$J$47,wa!$J$48,wa!$J$49,wa!$J$50,wa!$J$51)</f>
        <v>0</v>
      </c>
      <c r="AH50" s="7">
        <f>T50*CHOOSE(wa!$N50,wa!$J$47,wa!$J$48,wa!$J$49,wa!$J$50,wa!$J$51)</f>
        <v>0</v>
      </c>
      <c r="AI50" s="7">
        <f>U50*CHOOSE(wa!$N50,wa!$J$47,wa!$J$48,wa!$J$49,wa!$J$50,wa!$J$51)</f>
        <v>0</v>
      </c>
      <c r="AJ50" s="7">
        <f>V50*CHOOSE(wa!$N50,wa!$J$47,wa!$J$48,wa!$J$49,wa!$J$50,wa!$J$51)</f>
        <v>0</v>
      </c>
      <c r="AK50" s="7">
        <f>W50*CHOOSE(wa!$N50,wa!$J$47,wa!$J$48,wa!$J$49,wa!$J$50,wa!$J$51)</f>
        <v>0</v>
      </c>
      <c r="AL50" s="7">
        <f>X50*CHOOSE(wa!$N50,wa!$J$47,wa!$J$48,wa!$J$49,wa!$J$50,wa!$J$51)</f>
        <v>0</v>
      </c>
      <c r="AM50" s="7">
        <f>Y50*CHOOSE(wa!$N50,wa!$J$47,wa!$J$48,wa!$J$49,wa!$J$50,wa!$J$51)</f>
        <v>0</v>
      </c>
      <c r="AN50" s="7">
        <f>Z50*CHOOSE(wa!$N50,wa!$J$47,wa!$J$48,wa!$J$49,wa!$J$50,wa!$J$51)</f>
        <v>0</v>
      </c>
      <c r="AO50" s="7">
        <f>AA50*CHOOSE(wa!$N50,wa!$J$47,wa!$J$48,wa!$J$49,wa!$J$50,wa!$J$51)</f>
        <v>0</v>
      </c>
      <c r="AP50" s="7">
        <f>AB50*CHOOSE(wa!$N50,wa!$J$47,wa!$J$48,wa!$J$49,wa!$J$50,wa!$J$51)</f>
        <v>0</v>
      </c>
      <c r="AQ50" s="7">
        <f>AC50*CHOOSE(wa!$N50,wa!$J$47,wa!$J$48,wa!$J$49,wa!$J$50,wa!$J$51)</f>
        <v>0</v>
      </c>
      <c r="AR50">
        <f>SUM(AF50:AQ50)</f>
        <v>0</v>
      </c>
      <c r="AT50">
        <f t="shared" si="6"/>
        <v>0</v>
      </c>
      <c r="AU50">
        <f t="shared" ref="AU50:BE50" si="24">+IF($N50=AU$47,1,0)*S50</f>
        <v>0</v>
      </c>
      <c r="AV50">
        <f t="shared" si="24"/>
        <v>0</v>
      </c>
      <c r="AW50">
        <f t="shared" si="24"/>
        <v>0</v>
      </c>
      <c r="AX50">
        <f t="shared" si="24"/>
        <v>0</v>
      </c>
      <c r="AY50">
        <f t="shared" si="24"/>
        <v>0</v>
      </c>
      <c r="AZ50">
        <f t="shared" si="24"/>
        <v>0</v>
      </c>
      <c r="BA50">
        <f t="shared" si="24"/>
        <v>0</v>
      </c>
      <c r="BB50">
        <f t="shared" si="24"/>
        <v>0</v>
      </c>
      <c r="BC50">
        <f t="shared" si="24"/>
        <v>0</v>
      </c>
      <c r="BD50">
        <f t="shared" si="24"/>
        <v>0</v>
      </c>
      <c r="BE50">
        <f t="shared" si="24"/>
        <v>0</v>
      </c>
      <c r="BF50">
        <f>SUM(AT50:BE50)</f>
        <v>0</v>
      </c>
      <c r="BH50">
        <f t="shared" si="8"/>
        <v>0</v>
      </c>
      <c r="BI50">
        <f t="shared" ref="BI50:BS50" si="25">+IF($N50=BI$47,1,0)*S50</f>
        <v>0</v>
      </c>
      <c r="BJ50">
        <f t="shared" si="25"/>
        <v>0</v>
      </c>
      <c r="BK50">
        <f t="shared" si="25"/>
        <v>0</v>
      </c>
      <c r="BL50">
        <f t="shared" si="25"/>
        <v>0</v>
      </c>
      <c r="BM50">
        <f t="shared" si="25"/>
        <v>0</v>
      </c>
      <c r="BN50">
        <f t="shared" si="25"/>
        <v>0</v>
      </c>
      <c r="BO50">
        <f t="shared" si="25"/>
        <v>0</v>
      </c>
      <c r="BP50">
        <f t="shared" si="25"/>
        <v>0</v>
      </c>
      <c r="BQ50">
        <f t="shared" si="25"/>
        <v>0</v>
      </c>
      <c r="BR50">
        <f t="shared" si="25"/>
        <v>0</v>
      </c>
      <c r="BS50">
        <f t="shared" si="25"/>
        <v>0</v>
      </c>
      <c r="BT50">
        <f>SUM(BH50:BS50)</f>
        <v>0</v>
      </c>
      <c r="BV50">
        <f t="shared" si="10"/>
        <v>0</v>
      </c>
      <c r="BW50">
        <f t="shared" ref="BW50:CG50" si="26">+IF($N50=BW$47,1,0)*S50</f>
        <v>0</v>
      </c>
      <c r="BX50">
        <f t="shared" si="26"/>
        <v>0</v>
      </c>
      <c r="BY50">
        <f t="shared" si="26"/>
        <v>0</v>
      </c>
      <c r="BZ50">
        <f t="shared" si="26"/>
        <v>0</v>
      </c>
      <c r="CA50">
        <f t="shared" si="26"/>
        <v>0</v>
      </c>
      <c r="CB50">
        <f t="shared" si="26"/>
        <v>0</v>
      </c>
      <c r="CC50">
        <f t="shared" si="26"/>
        <v>0</v>
      </c>
      <c r="CD50">
        <f t="shared" si="26"/>
        <v>0</v>
      </c>
      <c r="CE50">
        <f t="shared" si="26"/>
        <v>0</v>
      </c>
      <c r="CF50">
        <f t="shared" si="26"/>
        <v>0</v>
      </c>
      <c r="CG50">
        <f t="shared" si="26"/>
        <v>0</v>
      </c>
      <c r="CH50">
        <f>SUM(BV50:CG50)</f>
        <v>0</v>
      </c>
      <c r="CJ50">
        <f t="shared" si="12"/>
        <v>0</v>
      </c>
      <c r="CK50">
        <f t="shared" ref="CK50:CU50" si="27">+IF($N50=CK$47,1,0)*S50</f>
        <v>0</v>
      </c>
      <c r="CL50">
        <f t="shared" si="27"/>
        <v>0</v>
      </c>
      <c r="CM50">
        <f t="shared" si="27"/>
        <v>0</v>
      </c>
      <c r="CN50">
        <f t="shared" si="27"/>
        <v>0</v>
      </c>
      <c r="CO50">
        <f t="shared" si="27"/>
        <v>0</v>
      </c>
      <c r="CP50">
        <f t="shared" si="27"/>
        <v>0</v>
      </c>
      <c r="CQ50">
        <f t="shared" si="27"/>
        <v>0</v>
      </c>
      <c r="CR50">
        <f t="shared" si="27"/>
        <v>0</v>
      </c>
      <c r="CS50">
        <f t="shared" si="27"/>
        <v>0</v>
      </c>
      <c r="CT50">
        <f t="shared" si="27"/>
        <v>0</v>
      </c>
      <c r="CU50">
        <f t="shared" si="27"/>
        <v>0</v>
      </c>
      <c r="CV50">
        <f>SUM(CJ50:CU50)</f>
        <v>0</v>
      </c>
      <c r="CZ50">
        <v>4</v>
      </c>
      <c r="DA50" t="s">
        <v>396</v>
      </c>
      <c r="DB50" s="185" t="e">
        <f>+'7_Price_FS'!E28</f>
        <v>#DIV/0!</v>
      </c>
      <c r="DC50" s="186" t="e">
        <f>+'7_Price_FS'!F22</f>
        <v>#DIV/0!</v>
      </c>
      <c r="DD50" s="185" t="e">
        <f>+'7_Price_FS'!G28</f>
        <v>#DIV/0!</v>
      </c>
      <c r="DE50" s="186" t="e">
        <f>+'7_Price_FS'!H22</f>
        <v>#DIV/0!</v>
      </c>
      <c r="DF50" s="7" t="s">
        <v>277</v>
      </c>
      <c r="DG50" s="7">
        <v>1</v>
      </c>
      <c r="DH50" s="7">
        <f>+IF(DG50=1,0,1)</f>
        <v>0</v>
      </c>
      <c r="DI50" s="7">
        <f>+DH50</f>
        <v>0</v>
      </c>
      <c r="DJ50" s="7"/>
      <c r="DK50" s="7">
        <f>N('10_Sls_Fcst_FS'!E6)*CHOOSE(wa!$DG50,wa!$DB$47,wa!$DB$48,wa!$DB$49,wa!$DB$50,wa!$DB$51)</f>
        <v>0</v>
      </c>
      <c r="DL50" s="7">
        <f>N('10_Sls_Fcst_FS'!F6)*CHOOSE(wa!$DG50,wa!$DB$47,wa!$DB$48,wa!$DB$49,wa!$DB$50,wa!$DB$51)</f>
        <v>0</v>
      </c>
      <c r="DM50" s="7">
        <f>N('10_Sls_Fcst_FS'!G6)*CHOOSE(wa!$DG50,wa!$DB$47,wa!$DB$48,wa!$DB$49,wa!$DB$50,wa!$DB$51)</f>
        <v>0</v>
      </c>
      <c r="DN50" s="7">
        <f>N('10_Sls_Fcst_FS'!H6)*CHOOSE(wa!$DG50,wa!$DB$47,wa!$DB$48,wa!$DB$49,wa!$DB$50,wa!$DB$51)</f>
        <v>0</v>
      </c>
      <c r="DO50" s="7">
        <f>N('10_Sls_Fcst_FS'!I6)*CHOOSE(wa!$DG50,wa!$DB$47,wa!$DB$48,wa!$DB$49,wa!$DB$50,wa!$DB$51)</f>
        <v>0</v>
      </c>
      <c r="DP50" s="7">
        <f>N('10_Sls_Fcst_FS'!J6)*CHOOSE(wa!$DG50,wa!$DB$47,wa!$DB$48,wa!$DB$49,wa!$DB$50,wa!$DB$51)</f>
        <v>0</v>
      </c>
      <c r="DQ50" s="7">
        <f>N('10_Sls_Fcst_FS'!K6)*CHOOSE(wa!$DG50,wa!$DB$47,wa!$DB$48,wa!$DB$49,wa!$DB$50,wa!$DB$51)</f>
        <v>0</v>
      </c>
      <c r="DR50" s="7">
        <f>N('10_Sls_Fcst_FS'!L6)*CHOOSE(wa!$DG50,wa!$DB$47,wa!$DB$48,wa!$DB$49,wa!$DB$50,wa!$DB$51)</f>
        <v>0</v>
      </c>
      <c r="DS50" s="7">
        <f>N('10_Sls_Fcst_FS'!M6)*CHOOSE(wa!$DG50,wa!$DB$47,wa!$DB$48,wa!$DB$49,wa!$DB$50,wa!$DB$51)</f>
        <v>0</v>
      </c>
      <c r="DT50" s="7">
        <f>N('10_Sls_Fcst_FS'!N6)*CHOOSE(wa!$DG50,wa!$DB$47,wa!$DB$48,wa!$DB$49,wa!$DB$50,wa!$DB$51)</f>
        <v>0</v>
      </c>
      <c r="DU50" s="7">
        <f>N('10_Sls_Fcst_FS'!O6)*CHOOSE(wa!$DG50,wa!$DB$47,wa!$DB$48,wa!$DB$49,wa!$DB$50,wa!$DB$51)</f>
        <v>0</v>
      </c>
      <c r="DV50" s="7">
        <f>N('10_Sls_Fcst_FS'!P6)*CHOOSE(wa!$DG50,wa!$DB$47,wa!$DB$48,wa!$DB$49,wa!$DB$50,wa!$DB$51)</f>
        <v>0</v>
      </c>
      <c r="DW50" s="7">
        <f t="shared" ref="DW50:DW55" si="28">SUM(DK50:DV50)</f>
        <v>0</v>
      </c>
      <c r="DX50" s="187"/>
      <c r="DY50" s="7">
        <f>DK50*CHOOSE(wa!$DG50,wa!$DC$47,wa!$DC$48,wa!$DC$49,wa!$DC$50,wa!$DC$51)</f>
        <v>0</v>
      </c>
      <c r="DZ50" s="7">
        <f>DL50*CHOOSE(wa!$DG50,wa!$DC$47,wa!$DC$48,wa!$DC$49,wa!$DC$50,wa!$DC$51)</f>
        <v>0</v>
      </c>
      <c r="EA50" s="7">
        <f>DM50*CHOOSE(wa!$DG50,wa!$DC$47,wa!$DC$48,wa!$DC$49,wa!$DC$50,wa!$DC$51)</f>
        <v>0</v>
      </c>
      <c r="EB50" s="7">
        <f>DN50*CHOOSE(wa!$DG50,wa!$DC$47,wa!$DC$48,wa!$DC$49,wa!$DC$50,wa!$DC$51)</f>
        <v>0</v>
      </c>
      <c r="EC50" s="7">
        <f>DO50*CHOOSE(wa!$DG50,wa!$DC$47,wa!$DC$48,wa!$DC$49,wa!$DC$50,wa!$DC$51)</f>
        <v>0</v>
      </c>
      <c r="ED50" s="7">
        <f>DP50*CHOOSE(wa!$DG50,wa!$DC$47,wa!$DC$48,wa!$DC$49,wa!$DC$50,wa!$DC$51)</f>
        <v>0</v>
      </c>
      <c r="EE50" s="7">
        <f>DQ50*CHOOSE(wa!$DG50,wa!$DC$47,wa!$DC$48,wa!$DC$49,wa!$DC$50,wa!$DC$51)</f>
        <v>0</v>
      </c>
      <c r="EF50" s="7">
        <f>DR50*CHOOSE(wa!$DG50,wa!$DC$47,wa!$DC$48,wa!$DC$49,wa!$DC$50,wa!$DC$51)</f>
        <v>0</v>
      </c>
      <c r="EG50" s="7">
        <f>DS50*CHOOSE(wa!$DG50,wa!$DC$47,wa!$DC$48,wa!$DC$49,wa!$DC$50,wa!$DC$51)</f>
        <v>0</v>
      </c>
      <c r="EH50" s="7">
        <f>DT50*CHOOSE(wa!$DG50,wa!$DC$47,wa!$DC$48,wa!$DC$49,wa!$DC$50,wa!$DC$51)</f>
        <v>0</v>
      </c>
      <c r="EI50" s="7">
        <f>DU50*CHOOSE(wa!$DG50,wa!$DC$47,wa!$DC$48,wa!$DC$49,wa!$DC$50,wa!$DC$51)</f>
        <v>0</v>
      </c>
      <c r="EJ50" s="7">
        <f>DV50*CHOOSE(wa!$DG50,wa!$DC$47,wa!$DC$48,wa!$DC$49,wa!$DC$50,wa!$DC$51)</f>
        <v>0</v>
      </c>
      <c r="EK50">
        <f t="shared" ref="EK50:EK97" si="29">SUM(DY50:EJ50)</f>
        <v>0</v>
      </c>
      <c r="EM50">
        <f t="shared" si="14"/>
        <v>0</v>
      </c>
      <c r="EN50">
        <f t="shared" ref="EN50:EN97" si="30">+IF($DG50=EN$47,1,0)*DL50</f>
        <v>0</v>
      </c>
      <c r="EO50">
        <f t="shared" ref="EO50:EO97" si="31">+IF($DG50=EO$47,1,0)*DM50</f>
        <v>0</v>
      </c>
      <c r="EP50">
        <f t="shared" ref="EP50:EP97" si="32">+IF($DG50=EP$47,1,0)*DN50</f>
        <v>0</v>
      </c>
      <c r="EQ50">
        <f t="shared" ref="EQ50:EQ97" si="33">+IF($DG50=EQ$47,1,0)*DO50</f>
        <v>0</v>
      </c>
      <c r="ER50">
        <f t="shared" ref="ER50:ER97" si="34">+IF($DG50=ER$47,1,0)*DP50</f>
        <v>0</v>
      </c>
      <c r="ES50">
        <f t="shared" ref="ES50:ES97" si="35">+IF($DG50=ES$47,1,0)*DQ50</f>
        <v>0</v>
      </c>
      <c r="ET50">
        <f t="shared" ref="ET50:ET97" si="36">+IF($DG50=ET$47,1,0)*DR50</f>
        <v>0</v>
      </c>
      <c r="EU50">
        <f t="shared" ref="EU50:EU97" si="37">+IF($DG50=EU$47,1,0)*DS50</f>
        <v>0</v>
      </c>
      <c r="EV50">
        <f t="shared" ref="EV50:EV97" si="38">+IF($DG50=EV$47,1,0)*DT50</f>
        <v>0</v>
      </c>
      <c r="EW50">
        <f t="shared" ref="EW50:EW97" si="39">+IF($DG50=EW$47,1,0)*DU50</f>
        <v>0</v>
      </c>
      <c r="EX50">
        <f t="shared" ref="EX50:EX97" si="40">+IF($DG50=EX$47,1,0)*DV50</f>
        <v>0</v>
      </c>
      <c r="EY50">
        <f t="shared" ref="EY50:EY97" si="41">SUM(EM50:EX50)</f>
        <v>0</v>
      </c>
      <c r="FA50">
        <f t="shared" si="16"/>
        <v>0</v>
      </c>
      <c r="FB50">
        <f t="shared" ref="FB50:FB59" si="42">+IF($DG50=FB$47,1,0)*DL50</f>
        <v>0</v>
      </c>
      <c r="FC50">
        <f t="shared" ref="FC50:FC59" si="43">+IF($DG50=FC$47,1,0)*DM50</f>
        <v>0</v>
      </c>
      <c r="FD50">
        <f t="shared" ref="FD50:FD59" si="44">+IF($DG50=FD$47,1,0)*DN50</f>
        <v>0</v>
      </c>
      <c r="FE50">
        <f t="shared" ref="FE50:FE59" si="45">+IF($DG50=FE$47,1,0)*DO50</f>
        <v>0</v>
      </c>
      <c r="FF50">
        <f t="shared" ref="FF50:FF59" si="46">+IF($DG50=FF$47,1,0)*DP50</f>
        <v>0</v>
      </c>
      <c r="FG50">
        <f t="shared" ref="FG50:FG59" si="47">+IF($DG50=FG$47,1,0)*DQ50</f>
        <v>0</v>
      </c>
      <c r="FH50">
        <f t="shared" ref="FH50:FH59" si="48">+IF($DG50=FH$47,1,0)*DR50</f>
        <v>0</v>
      </c>
      <c r="FI50">
        <f t="shared" ref="FI50:FI59" si="49">+IF($DG50=FI$47,1,0)*DS50</f>
        <v>0</v>
      </c>
      <c r="FJ50">
        <f t="shared" ref="FJ50:FJ59" si="50">+IF($DG50=FJ$47,1,0)*DT50</f>
        <v>0</v>
      </c>
      <c r="FK50">
        <f t="shared" ref="FK50:FK59" si="51">+IF($DG50=FK$47,1,0)*DU50</f>
        <v>0</v>
      </c>
      <c r="FL50">
        <f t="shared" ref="FL50:FL59" si="52">+IF($DG50=FL$47,1,0)*DV50</f>
        <v>0</v>
      </c>
      <c r="FM50">
        <f t="shared" ref="FM50:FM97" si="53">SUM(FA50:FL50)</f>
        <v>0</v>
      </c>
      <c r="FO50">
        <f t="shared" si="18"/>
        <v>0</v>
      </c>
      <c r="FP50">
        <f t="shared" ref="FP50:FP59" si="54">+IF($DG50=FP$47,1,0)*DL50</f>
        <v>0</v>
      </c>
      <c r="FQ50">
        <f t="shared" ref="FQ50:FQ59" si="55">+IF($DG50=FQ$47,1,0)*DM50</f>
        <v>0</v>
      </c>
      <c r="FR50">
        <f t="shared" ref="FR50:FR59" si="56">+IF($DG50=FR$47,1,0)*DN50</f>
        <v>0</v>
      </c>
      <c r="FS50">
        <f t="shared" ref="FS50:FS59" si="57">+IF($DG50=FS$47,1,0)*DO50</f>
        <v>0</v>
      </c>
      <c r="FT50">
        <f t="shared" ref="FT50:FT59" si="58">+IF($DG50=FT$47,1,0)*DP50</f>
        <v>0</v>
      </c>
      <c r="FU50">
        <f t="shared" ref="FU50:FU59" si="59">+IF($DG50=FU$47,1,0)*DQ50</f>
        <v>0</v>
      </c>
      <c r="FV50">
        <f t="shared" ref="FV50:FV59" si="60">+IF($DG50=FV$47,1,0)*DR50</f>
        <v>0</v>
      </c>
      <c r="FW50">
        <f t="shared" ref="FW50:FW59" si="61">+IF($DG50=FW$47,1,0)*DS50</f>
        <v>0</v>
      </c>
      <c r="FX50">
        <f t="shared" ref="FX50:FX59" si="62">+IF($DG50=FX$47,1,0)*DT50</f>
        <v>0</v>
      </c>
      <c r="FY50">
        <f t="shared" ref="FY50:FY59" si="63">+IF($DG50=FY$47,1,0)*DU50</f>
        <v>0</v>
      </c>
      <c r="FZ50">
        <f t="shared" ref="FZ50:FZ59" si="64">+IF($DG50=FZ$47,1,0)*DV50</f>
        <v>0</v>
      </c>
      <c r="GA50">
        <f t="shared" ref="GA50:GA97" si="65">SUM(FO50:FZ50)</f>
        <v>0</v>
      </c>
      <c r="GC50">
        <f t="shared" si="20"/>
        <v>0</v>
      </c>
      <c r="GD50">
        <f t="shared" ref="GD50:GD59" si="66">+IF($DG50=GD$47,1,0)*DL50</f>
        <v>0</v>
      </c>
      <c r="GE50">
        <f t="shared" ref="GE50:GE59" si="67">+IF($DG50=GE$47,1,0)*DM50</f>
        <v>0</v>
      </c>
      <c r="GF50">
        <f t="shared" ref="GF50:GF59" si="68">+IF($DG50=GF$47,1,0)*DN50</f>
        <v>0</v>
      </c>
      <c r="GG50">
        <f t="shared" ref="GG50:GG59" si="69">+IF($DG50=GG$47,1,0)*DO50</f>
        <v>0</v>
      </c>
      <c r="GH50">
        <f t="shared" ref="GH50:GH59" si="70">+IF($DG50=GH$47,1,0)*DP50</f>
        <v>0</v>
      </c>
      <c r="GI50">
        <f t="shared" ref="GI50:GI59" si="71">+IF($DG50=GI$47,1,0)*DQ50</f>
        <v>0</v>
      </c>
      <c r="GJ50">
        <f t="shared" ref="GJ50:GJ59" si="72">+IF($DG50=GJ$47,1,0)*DR50</f>
        <v>0</v>
      </c>
      <c r="GK50">
        <f t="shared" ref="GK50:GK59" si="73">+IF($DG50=GK$47,1,0)*DS50</f>
        <v>0</v>
      </c>
      <c r="GL50">
        <f t="shared" ref="GL50:GL59" si="74">+IF($DG50=GL$47,1,0)*DT50</f>
        <v>0</v>
      </c>
      <c r="GM50">
        <f t="shared" ref="GM50:GM59" si="75">+IF($DG50=GM$47,1,0)*DU50</f>
        <v>0</v>
      </c>
      <c r="GN50">
        <f t="shared" ref="GN50:GN59" si="76">+IF($DG50=GN$47,1,0)*DV50</f>
        <v>0</v>
      </c>
      <c r="GO50">
        <f t="shared" ref="GO50:GO97" si="77">SUM(GC50:GN50)</f>
        <v>0</v>
      </c>
    </row>
    <row r="51" spans="1:197" x14ac:dyDescent="0.3">
      <c r="A51" t="s">
        <v>205</v>
      </c>
      <c r="B51">
        <v>1</v>
      </c>
      <c r="G51">
        <v>5</v>
      </c>
      <c r="H51" t="s">
        <v>272</v>
      </c>
      <c r="I51" s="185">
        <f>+'6_Price_G'!E30</f>
        <v>0</v>
      </c>
      <c r="J51" s="186" t="e">
        <f>+'6_Price_G'!F24</f>
        <v>#DIV/0!</v>
      </c>
      <c r="K51" s="185">
        <f>+'6_Price_G'!G30</f>
        <v>0</v>
      </c>
      <c r="L51" s="186" t="e">
        <f>+'6_Price_G'!H24</f>
        <v>#DIV/0!</v>
      </c>
      <c r="M51" t="s">
        <v>277</v>
      </c>
      <c r="N51">
        <f>+N50</f>
        <v>1</v>
      </c>
      <c r="O51">
        <f>+O50</f>
        <v>0</v>
      </c>
      <c r="Q51">
        <f>+O51</f>
        <v>0</v>
      </c>
      <c r="R51" s="7">
        <f>N('8_Sls_Fcst_G'!E7)*CHOOSE(wa!$N51,wa!$K$47,wa!$K$48,wa!$K$49,wa!$K$50,wa!$K$51)</f>
        <v>0</v>
      </c>
      <c r="S51" s="7">
        <f>N('8_Sls_Fcst_G'!F7)*CHOOSE(wa!$N51,wa!$K$47,wa!$K$48,wa!$K$49,wa!$K$50,wa!$K$51)</f>
        <v>0</v>
      </c>
      <c r="T51" s="7">
        <f>N('8_Sls_Fcst_G'!G7)*CHOOSE(wa!$N51,wa!$K$47,wa!$K$48,wa!$K$49,wa!$K$50,wa!$K$51)</f>
        <v>0</v>
      </c>
      <c r="U51" s="7">
        <f>N('8_Sls_Fcst_G'!H7)*CHOOSE(wa!$N51,wa!$K$47,wa!$K$48,wa!$K$49,wa!$K$50,wa!$K$51)</f>
        <v>0</v>
      </c>
      <c r="V51" s="7">
        <f>N('8_Sls_Fcst_G'!I7)*CHOOSE(wa!$N51,wa!$K$47,wa!$K$48,wa!$K$49,wa!$K$50,wa!$K$51)</f>
        <v>0</v>
      </c>
      <c r="W51" s="7">
        <f>N('8_Sls_Fcst_G'!J7)*CHOOSE(wa!$N51,wa!$K$47,wa!$K$48,wa!$K$49,wa!$K$50,wa!$K$51)</f>
        <v>0</v>
      </c>
      <c r="X51" s="7">
        <f>N('8_Sls_Fcst_G'!K7)*CHOOSE(wa!$N51,wa!$K$47,wa!$K$48,wa!$K$49,wa!$K$50,wa!$K$51)</f>
        <v>0</v>
      </c>
      <c r="Y51" s="7">
        <f>N('8_Sls_Fcst_G'!L7)*CHOOSE(wa!$N51,wa!$K$47,wa!$K$48,wa!$K$49,wa!$K$50,wa!$K$51)</f>
        <v>0</v>
      </c>
      <c r="Z51" s="7">
        <f>N('8_Sls_Fcst_G'!M7)*CHOOSE(wa!$N51,wa!$K$47,wa!$K$48,wa!$K$49,wa!$K$50,wa!$K$51)</f>
        <v>0</v>
      </c>
      <c r="AA51" s="7">
        <f>N('8_Sls_Fcst_G'!N7)*CHOOSE(wa!$N51,wa!$K$47,wa!$K$48,wa!$K$49,wa!$K$50,wa!$K$51)</f>
        <v>0</v>
      </c>
      <c r="AB51" s="7">
        <f>N('8_Sls_Fcst_G'!O7)*CHOOSE(wa!$N51,wa!$K$47,wa!$K$48,wa!$K$49,wa!$K$50,wa!$K$51)</f>
        <v>0</v>
      </c>
      <c r="AC51" s="7">
        <f>N('8_Sls_Fcst_G'!P7)*CHOOSE(wa!$N51,wa!$K$47,wa!$K$48,wa!$K$49,wa!$K$50,wa!$K$51)</f>
        <v>0</v>
      </c>
      <c r="AD51" s="7">
        <f t="shared" si="22"/>
        <v>0</v>
      </c>
      <c r="AE51" s="187"/>
      <c r="AF51" s="7">
        <f>R51*CHOOSE(wa!$N51,wa!$L$47,wa!$L$48,wa!$L$49,wa!$L$50,wa!$L$51)</f>
        <v>0</v>
      </c>
      <c r="AG51" s="7">
        <f>S51*CHOOSE(wa!$N51,wa!$L$47,wa!$L$48,wa!$L$49,wa!$L$50,wa!$L$51)</f>
        <v>0</v>
      </c>
      <c r="AH51" s="7">
        <f>T51*CHOOSE(wa!$N51,wa!$L$47,wa!$L$48,wa!$L$49,wa!$L$50,wa!$L$51)</f>
        <v>0</v>
      </c>
      <c r="AI51" s="7">
        <f>U51*CHOOSE(wa!$N51,wa!$L$47,wa!$L$48,wa!$L$49,wa!$L$50,wa!$L$51)</f>
        <v>0</v>
      </c>
      <c r="AJ51" s="7">
        <f>V51*CHOOSE(wa!$N51,wa!$L$47,wa!$L$48,wa!$L$49,wa!$L$50,wa!$L$51)</f>
        <v>0</v>
      </c>
      <c r="AK51" s="7">
        <f>W51*CHOOSE(wa!$N51,wa!$L$47,wa!$L$48,wa!$L$49,wa!$L$50,wa!$L$51)</f>
        <v>0</v>
      </c>
      <c r="AL51" s="7">
        <f>X51*CHOOSE(wa!$N51,wa!$L$47,wa!$L$48,wa!$L$49,wa!$L$50,wa!$L$51)</f>
        <v>0</v>
      </c>
      <c r="AM51" s="7">
        <f>Y51*CHOOSE(wa!$N51,wa!$L$47,wa!$L$48,wa!$L$49,wa!$L$50,wa!$L$51)</f>
        <v>0</v>
      </c>
      <c r="AN51" s="7">
        <f>Z51*CHOOSE(wa!$N51,wa!$L$47,wa!$L$48,wa!$L$49,wa!$L$50,wa!$L$51)</f>
        <v>0</v>
      </c>
      <c r="AO51" s="7">
        <f>AA51*CHOOSE(wa!$N51,wa!$L$47,wa!$L$48,wa!$L$49,wa!$L$50,wa!$L$51)</f>
        <v>0</v>
      </c>
      <c r="AP51" s="7">
        <f>AB51*CHOOSE(wa!$N51,wa!$L$47,wa!$L$48,wa!$L$49,wa!$L$50,wa!$L$51)</f>
        <v>0</v>
      </c>
      <c r="AQ51" s="7">
        <f>AC51*CHOOSE(wa!$N51,wa!$L$47,wa!$L$48,wa!$L$49,wa!$L$50,wa!$L$51)</f>
        <v>0</v>
      </c>
      <c r="AR51">
        <f t="shared" ref="AR51:AR97" si="78">SUM(AF51:AQ51)</f>
        <v>0</v>
      </c>
      <c r="AT51">
        <f t="shared" si="6"/>
        <v>0</v>
      </c>
      <c r="AU51">
        <f t="shared" ref="AU51:BE51" si="79">+IF($N51=AU$47,1,0)*S51</f>
        <v>0</v>
      </c>
      <c r="AV51">
        <f t="shared" si="79"/>
        <v>0</v>
      </c>
      <c r="AW51">
        <f t="shared" si="79"/>
        <v>0</v>
      </c>
      <c r="AX51">
        <f t="shared" si="79"/>
        <v>0</v>
      </c>
      <c r="AY51">
        <f t="shared" si="79"/>
        <v>0</v>
      </c>
      <c r="AZ51">
        <f t="shared" si="79"/>
        <v>0</v>
      </c>
      <c r="BA51">
        <f t="shared" si="79"/>
        <v>0</v>
      </c>
      <c r="BB51">
        <f t="shared" si="79"/>
        <v>0</v>
      </c>
      <c r="BC51">
        <f t="shared" si="79"/>
        <v>0</v>
      </c>
      <c r="BD51">
        <f t="shared" si="79"/>
        <v>0</v>
      </c>
      <c r="BE51">
        <f t="shared" si="79"/>
        <v>0</v>
      </c>
      <c r="BF51">
        <f t="shared" ref="BF51:BF98" si="80">SUM(AT51:BE51)</f>
        <v>0</v>
      </c>
      <c r="BH51">
        <f t="shared" si="8"/>
        <v>0</v>
      </c>
      <c r="BI51">
        <f t="shared" ref="BI51:BS51" si="81">+IF($N51=BI$47,1,0)*S51</f>
        <v>0</v>
      </c>
      <c r="BJ51">
        <f t="shared" si="81"/>
        <v>0</v>
      </c>
      <c r="BK51">
        <f t="shared" si="81"/>
        <v>0</v>
      </c>
      <c r="BL51">
        <f t="shared" si="81"/>
        <v>0</v>
      </c>
      <c r="BM51">
        <f t="shared" si="81"/>
        <v>0</v>
      </c>
      <c r="BN51">
        <f t="shared" si="81"/>
        <v>0</v>
      </c>
      <c r="BO51">
        <f t="shared" si="81"/>
        <v>0</v>
      </c>
      <c r="BP51">
        <f t="shared" si="81"/>
        <v>0</v>
      </c>
      <c r="BQ51">
        <f t="shared" si="81"/>
        <v>0</v>
      </c>
      <c r="BR51">
        <f t="shared" si="81"/>
        <v>0</v>
      </c>
      <c r="BS51">
        <f t="shared" si="81"/>
        <v>0</v>
      </c>
      <c r="BT51">
        <f t="shared" ref="BT51:BT98" si="82">SUM(BH51:BS51)</f>
        <v>0</v>
      </c>
      <c r="BV51">
        <f t="shared" si="10"/>
        <v>0</v>
      </c>
      <c r="BW51">
        <f t="shared" ref="BW51:CG51" si="83">+IF($N51=BW$47,1,0)*S51</f>
        <v>0</v>
      </c>
      <c r="BX51">
        <f t="shared" si="83"/>
        <v>0</v>
      </c>
      <c r="BY51">
        <f t="shared" si="83"/>
        <v>0</v>
      </c>
      <c r="BZ51">
        <f t="shared" si="83"/>
        <v>0</v>
      </c>
      <c r="CA51">
        <f t="shared" si="83"/>
        <v>0</v>
      </c>
      <c r="CB51">
        <f t="shared" si="83"/>
        <v>0</v>
      </c>
      <c r="CC51">
        <f t="shared" si="83"/>
        <v>0</v>
      </c>
      <c r="CD51">
        <f t="shared" si="83"/>
        <v>0</v>
      </c>
      <c r="CE51">
        <f t="shared" si="83"/>
        <v>0</v>
      </c>
      <c r="CF51">
        <f t="shared" si="83"/>
        <v>0</v>
      </c>
      <c r="CG51">
        <f t="shared" si="83"/>
        <v>0</v>
      </c>
      <c r="CH51">
        <f t="shared" ref="CH51:CH98" si="84">SUM(BV51:CG51)</f>
        <v>0</v>
      </c>
      <c r="CJ51">
        <f t="shared" si="12"/>
        <v>0</v>
      </c>
      <c r="CK51">
        <f t="shared" ref="CK51:CU51" si="85">+IF($N51=CK$47,1,0)*S51</f>
        <v>0</v>
      </c>
      <c r="CL51">
        <f t="shared" si="85"/>
        <v>0</v>
      </c>
      <c r="CM51">
        <f t="shared" si="85"/>
        <v>0</v>
      </c>
      <c r="CN51">
        <f t="shared" si="85"/>
        <v>0</v>
      </c>
      <c r="CO51">
        <f t="shared" si="85"/>
        <v>0</v>
      </c>
      <c r="CP51">
        <f t="shared" si="85"/>
        <v>0</v>
      </c>
      <c r="CQ51">
        <f t="shared" si="85"/>
        <v>0</v>
      </c>
      <c r="CR51">
        <f t="shared" si="85"/>
        <v>0</v>
      </c>
      <c r="CS51">
        <f t="shared" si="85"/>
        <v>0</v>
      </c>
      <c r="CT51">
        <f t="shared" si="85"/>
        <v>0</v>
      </c>
      <c r="CU51">
        <f t="shared" si="85"/>
        <v>0</v>
      </c>
      <c r="CV51">
        <f t="shared" ref="CV51:CV98" si="86">SUM(CJ51:CU51)</f>
        <v>0</v>
      </c>
      <c r="CZ51">
        <v>5</v>
      </c>
      <c r="DA51" t="s">
        <v>397</v>
      </c>
      <c r="DB51" s="185" t="e">
        <f>+'7_Price_FS'!E29</f>
        <v>#DIV/0!</v>
      </c>
      <c r="DC51" s="186" t="e">
        <f>+'7_Price_FS'!F23</f>
        <v>#DIV/0!</v>
      </c>
      <c r="DD51" s="185" t="e">
        <f>+'7_Price_FS'!G29</f>
        <v>#DIV/0!</v>
      </c>
      <c r="DE51" s="186" t="e">
        <f>+'7_Price_FS'!H23</f>
        <v>#DIV/0!</v>
      </c>
      <c r="DF51" t="s">
        <v>278</v>
      </c>
      <c r="DG51">
        <f>+DG50</f>
        <v>1</v>
      </c>
      <c r="DH51">
        <f>+DH50</f>
        <v>0</v>
      </c>
      <c r="DJ51">
        <f>+DH51</f>
        <v>0</v>
      </c>
      <c r="DK51" s="7">
        <f>N('10_Sls_Fcst_FS'!E7)*CHOOSE(wa!$DG51,wa!$DD$47,wa!$DD$48,wa!$DD$49,wa!$DD$50,wa!$DD$51)</f>
        <v>0</v>
      </c>
      <c r="DL51" s="7">
        <f>N('10_Sls_Fcst_FS'!F7)*CHOOSE(wa!$DG51,wa!$DD$47,wa!$DD$48,wa!$DD$49,wa!$DD$50,wa!$DD$51)</f>
        <v>0</v>
      </c>
      <c r="DM51" s="7">
        <f>N('10_Sls_Fcst_FS'!G7)*CHOOSE(wa!$DG51,wa!$DD$47,wa!$DD$48,wa!$DD$49,wa!$DD$50,wa!$DD$51)</f>
        <v>0</v>
      </c>
      <c r="DN51" s="7">
        <f>N('10_Sls_Fcst_FS'!H7)*CHOOSE(wa!$DG51,wa!$DD$47,wa!$DD$48,wa!$DD$49,wa!$DD$50,wa!$DD$51)</f>
        <v>0</v>
      </c>
      <c r="DO51" s="7">
        <f>N('10_Sls_Fcst_FS'!I7)*CHOOSE(wa!$DG51,wa!$DD$47,wa!$DD$48,wa!$DD$49,wa!$DD$50,wa!$DD$51)</f>
        <v>0</v>
      </c>
      <c r="DP51" s="7">
        <f>N('10_Sls_Fcst_FS'!J7)*CHOOSE(wa!$DG51,wa!$DD$47,wa!$DD$48,wa!$DD$49,wa!$DD$50,wa!$DD$51)</f>
        <v>0</v>
      </c>
      <c r="DQ51" s="7">
        <f>N('10_Sls_Fcst_FS'!K7)*CHOOSE(wa!$DG51,wa!$DD$47,wa!$DD$48,wa!$DD$49,wa!$DD$50,wa!$DD$51)</f>
        <v>0</v>
      </c>
      <c r="DR51" s="7">
        <f>N('10_Sls_Fcst_FS'!L7)*CHOOSE(wa!$DG51,wa!$DD$47,wa!$DD$48,wa!$DD$49,wa!$DD$50,wa!$DD$51)</f>
        <v>0</v>
      </c>
      <c r="DS51" s="7">
        <f>N('10_Sls_Fcst_FS'!M7)*CHOOSE(wa!$DG51,wa!$DD$47,wa!$DD$48,wa!$DD$49,wa!$DD$50,wa!$DD$51)</f>
        <v>0</v>
      </c>
      <c r="DT51" s="7">
        <f>N('10_Sls_Fcst_FS'!N7)*CHOOSE(wa!$DG51,wa!$DD$47,wa!$DD$48,wa!$DD$49,wa!$DD$50,wa!$DD$51)</f>
        <v>0</v>
      </c>
      <c r="DU51" s="7">
        <f>N('10_Sls_Fcst_FS'!O7)*CHOOSE(wa!$DG51,wa!$DD$47,wa!$DD$48,wa!$DD$49,wa!$DD$50,wa!$DD$51)</f>
        <v>0</v>
      </c>
      <c r="DV51" s="7">
        <f>N('10_Sls_Fcst_FS'!P7)*CHOOSE(wa!$DG51,wa!$DD$47,wa!$DD$48,wa!$DD$49,wa!$DD$50,wa!$DD$51)</f>
        <v>0</v>
      </c>
      <c r="DW51" s="7">
        <f t="shared" si="28"/>
        <v>0</v>
      </c>
      <c r="DX51" s="187"/>
      <c r="DY51" s="7">
        <f>DK51*CHOOSE(wa!$DG51,wa!$DE$47,wa!$DE$48,wa!$DE$49,wa!$DE$50,wa!$DE$51)</f>
        <v>0</v>
      </c>
      <c r="DZ51" s="7">
        <f>DL51*CHOOSE(wa!$DG51,wa!$DE$47,wa!$DE$48,wa!$DE$49,wa!$DE$50,wa!$DE$51)</f>
        <v>0</v>
      </c>
      <c r="EA51" s="7">
        <f>DM51*CHOOSE(wa!$DG51,wa!$DE$47,wa!$DE$48,wa!$DE$49,wa!$DE$50,wa!$DE$51)</f>
        <v>0</v>
      </c>
      <c r="EB51" s="7">
        <f>DN51*CHOOSE(wa!$DG51,wa!$DE$47,wa!$DE$48,wa!$DE$49,wa!$DE$50,wa!$DE$51)</f>
        <v>0</v>
      </c>
      <c r="EC51" s="7">
        <f>DO51*CHOOSE(wa!$DG51,wa!$DE$47,wa!$DE$48,wa!$DE$49,wa!$DE$50,wa!$DE$51)</f>
        <v>0</v>
      </c>
      <c r="ED51" s="7">
        <f>DP51*CHOOSE(wa!$DG51,wa!$DE$47,wa!$DE$48,wa!$DE$49,wa!$DE$50,wa!$DE$51)</f>
        <v>0</v>
      </c>
      <c r="EE51" s="7">
        <f>DQ51*CHOOSE(wa!$DG51,wa!$DE$47,wa!$DE$48,wa!$DE$49,wa!$DE$50,wa!$DE$51)</f>
        <v>0</v>
      </c>
      <c r="EF51" s="7">
        <f>DR51*CHOOSE(wa!$DG51,wa!$DE$47,wa!$DE$48,wa!$DE$49,wa!$DE$50,wa!$DE$51)</f>
        <v>0</v>
      </c>
      <c r="EG51" s="7">
        <f>DS51*CHOOSE(wa!$DG51,wa!$DE$47,wa!$DE$48,wa!$DE$49,wa!$DE$50,wa!$DE$51)</f>
        <v>0</v>
      </c>
      <c r="EH51" s="7">
        <f>DT51*CHOOSE(wa!$DG51,wa!$DE$47,wa!$DE$48,wa!$DE$49,wa!$DE$50,wa!$DE$51)</f>
        <v>0</v>
      </c>
      <c r="EI51" s="7">
        <f>DU51*CHOOSE(wa!$DG51,wa!$DE$47,wa!$DE$48,wa!$DE$49,wa!$DE$50,wa!$DE$51)</f>
        <v>0</v>
      </c>
      <c r="EJ51" s="7">
        <f>DV51*CHOOSE(wa!$DG51,wa!$DE$47,wa!$DE$48,wa!$DE$49,wa!$DE$50,wa!$DE$51)</f>
        <v>0</v>
      </c>
      <c r="EK51">
        <f t="shared" si="29"/>
        <v>0</v>
      </c>
      <c r="EM51">
        <f t="shared" si="14"/>
        <v>0</v>
      </c>
      <c r="EN51">
        <f t="shared" si="30"/>
        <v>0</v>
      </c>
      <c r="EO51">
        <f t="shared" si="31"/>
        <v>0</v>
      </c>
      <c r="EP51">
        <f t="shared" si="32"/>
        <v>0</v>
      </c>
      <c r="EQ51">
        <f t="shared" si="33"/>
        <v>0</v>
      </c>
      <c r="ER51">
        <f t="shared" si="34"/>
        <v>0</v>
      </c>
      <c r="ES51">
        <f t="shared" si="35"/>
        <v>0</v>
      </c>
      <c r="ET51">
        <f t="shared" si="36"/>
        <v>0</v>
      </c>
      <c r="EU51">
        <f t="shared" si="37"/>
        <v>0</v>
      </c>
      <c r="EV51">
        <f t="shared" si="38"/>
        <v>0</v>
      </c>
      <c r="EW51">
        <f t="shared" si="39"/>
        <v>0</v>
      </c>
      <c r="EX51">
        <f t="shared" si="40"/>
        <v>0</v>
      </c>
      <c r="EY51">
        <f t="shared" si="41"/>
        <v>0</v>
      </c>
      <c r="FA51">
        <f t="shared" si="16"/>
        <v>0</v>
      </c>
      <c r="FB51">
        <f t="shared" si="42"/>
        <v>0</v>
      </c>
      <c r="FC51">
        <f t="shared" si="43"/>
        <v>0</v>
      </c>
      <c r="FD51">
        <f t="shared" si="44"/>
        <v>0</v>
      </c>
      <c r="FE51">
        <f t="shared" si="45"/>
        <v>0</v>
      </c>
      <c r="FF51">
        <f t="shared" si="46"/>
        <v>0</v>
      </c>
      <c r="FG51">
        <f t="shared" si="47"/>
        <v>0</v>
      </c>
      <c r="FH51">
        <f t="shared" si="48"/>
        <v>0</v>
      </c>
      <c r="FI51">
        <f t="shared" si="49"/>
        <v>0</v>
      </c>
      <c r="FJ51">
        <f t="shared" si="50"/>
        <v>0</v>
      </c>
      <c r="FK51">
        <f t="shared" si="51"/>
        <v>0</v>
      </c>
      <c r="FL51">
        <f t="shared" si="52"/>
        <v>0</v>
      </c>
      <c r="FM51">
        <f t="shared" si="53"/>
        <v>0</v>
      </c>
      <c r="FO51">
        <f t="shared" si="18"/>
        <v>0</v>
      </c>
      <c r="FP51">
        <f t="shared" si="54"/>
        <v>0</v>
      </c>
      <c r="FQ51">
        <f t="shared" si="55"/>
        <v>0</v>
      </c>
      <c r="FR51">
        <f t="shared" si="56"/>
        <v>0</v>
      </c>
      <c r="FS51">
        <f t="shared" si="57"/>
        <v>0</v>
      </c>
      <c r="FT51">
        <f t="shared" si="58"/>
        <v>0</v>
      </c>
      <c r="FU51">
        <f t="shared" si="59"/>
        <v>0</v>
      </c>
      <c r="FV51">
        <f t="shared" si="60"/>
        <v>0</v>
      </c>
      <c r="FW51">
        <f t="shared" si="61"/>
        <v>0</v>
      </c>
      <c r="FX51">
        <f t="shared" si="62"/>
        <v>0</v>
      </c>
      <c r="FY51">
        <f t="shared" si="63"/>
        <v>0</v>
      </c>
      <c r="FZ51">
        <f t="shared" si="64"/>
        <v>0</v>
      </c>
      <c r="GA51">
        <f t="shared" si="65"/>
        <v>0</v>
      </c>
      <c r="GC51">
        <f t="shared" si="20"/>
        <v>0</v>
      </c>
      <c r="GD51">
        <f t="shared" si="66"/>
        <v>0</v>
      </c>
      <c r="GE51">
        <f t="shared" si="67"/>
        <v>0</v>
      </c>
      <c r="GF51">
        <f t="shared" si="68"/>
        <v>0</v>
      </c>
      <c r="GG51">
        <f t="shared" si="69"/>
        <v>0</v>
      </c>
      <c r="GH51">
        <f t="shared" si="70"/>
        <v>0</v>
      </c>
      <c r="GI51">
        <f t="shared" si="71"/>
        <v>0</v>
      </c>
      <c r="GJ51">
        <f t="shared" si="72"/>
        <v>0</v>
      </c>
      <c r="GK51">
        <f t="shared" si="73"/>
        <v>0</v>
      </c>
      <c r="GL51">
        <f t="shared" si="74"/>
        <v>0</v>
      </c>
      <c r="GM51">
        <f t="shared" si="75"/>
        <v>0</v>
      </c>
      <c r="GN51">
        <f t="shared" si="76"/>
        <v>0</v>
      </c>
      <c r="GO51">
        <f t="shared" si="77"/>
        <v>0</v>
      </c>
    </row>
    <row r="52" spans="1:197" x14ac:dyDescent="0.3">
      <c r="A52" t="s">
        <v>256</v>
      </c>
      <c r="B52">
        <v>3</v>
      </c>
      <c r="M52" s="7" t="s">
        <v>278</v>
      </c>
      <c r="N52" s="7">
        <v>1</v>
      </c>
      <c r="O52" s="7">
        <f>+IF(N52=1,0,1)</f>
        <v>0</v>
      </c>
      <c r="P52" s="7">
        <f>+O52</f>
        <v>0</v>
      </c>
      <c r="Q52" s="7"/>
      <c r="R52" s="7">
        <f>N('8_Sls_Fcst_G'!E8)*CHOOSE(wa!$N52,wa!$I$47,wa!$I$48,wa!$I$49,wa!$I$50,wa!$I$51)</f>
        <v>0</v>
      </c>
      <c r="S52" s="7">
        <f>N('8_Sls_Fcst_G'!F8)*CHOOSE(wa!$N52,wa!$I$47,wa!$I$48,wa!$I$49,wa!$I$50,wa!$I$51)</f>
        <v>0</v>
      </c>
      <c r="T52" s="7">
        <f>N('8_Sls_Fcst_G'!G8)*CHOOSE(wa!$N52,wa!$I$47,wa!$I$48,wa!$I$49,wa!$I$50,wa!$I$51)</f>
        <v>0</v>
      </c>
      <c r="U52" s="7">
        <f>N('8_Sls_Fcst_G'!H8)*CHOOSE(wa!$N52,wa!$I$47,wa!$I$48,wa!$I$49,wa!$I$50,wa!$I$51)</f>
        <v>0</v>
      </c>
      <c r="V52" s="7">
        <f>N('8_Sls_Fcst_G'!I8)*CHOOSE(wa!$N52,wa!$I$47,wa!$I$48,wa!$I$49,wa!$I$50,wa!$I$51)</f>
        <v>0</v>
      </c>
      <c r="W52" s="7">
        <f>N('8_Sls_Fcst_G'!J8)*CHOOSE(wa!$N52,wa!$I$47,wa!$I$48,wa!$I$49,wa!$I$50,wa!$I$51)</f>
        <v>0</v>
      </c>
      <c r="X52" s="7">
        <f>N('8_Sls_Fcst_G'!K8)*CHOOSE(wa!$N52,wa!$I$47,wa!$I$48,wa!$I$49,wa!$I$50,wa!$I$51)</f>
        <v>0</v>
      </c>
      <c r="Y52" s="7">
        <f>N('8_Sls_Fcst_G'!L8)*CHOOSE(wa!$N52,wa!$I$47,wa!$I$48,wa!$I$49,wa!$I$50,wa!$I$51)</f>
        <v>0</v>
      </c>
      <c r="Z52" s="7">
        <f>N('8_Sls_Fcst_G'!M8)*CHOOSE(wa!$N52,wa!$I$47,wa!$I$48,wa!$I$49,wa!$I$50,wa!$I$51)</f>
        <v>0</v>
      </c>
      <c r="AA52" s="7">
        <f>N('8_Sls_Fcst_G'!N8)*CHOOSE(wa!$N52,wa!$I$47,wa!$I$48,wa!$I$49,wa!$I$50,wa!$I$51)</f>
        <v>0</v>
      </c>
      <c r="AB52" s="7">
        <f>N('8_Sls_Fcst_G'!O8)*CHOOSE(wa!$N52,wa!$I$47,wa!$I$48,wa!$I$49,wa!$I$50,wa!$I$51)</f>
        <v>0</v>
      </c>
      <c r="AC52" s="7">
        <f>N('8_Sls_Fcst_G'!P8)*CHOOSE(wa!$N52,wa!$I$47,wa!$I$48,wa!$I$49,wa!$I$50,wa!$I$51)</f>
        <v>0</v>
      </c>
      <c r="AD52" s="7">
        <f t="shared" si="22"/>
        <v>0</v>
      </c>
      <c r="AE52" s="187"/>
      <c r="AF52" s="7">
        <f>R52*CHOOSE(wa!$N52,wa!$J$47,wa!$J$48,wa!$J$49,wa!$J$50,wa!$J$51)</f>
        <v>0</v>
      </c>
      <c r="AG52" s="7">
        <f>S52*CHOOSE(wa!$N52,wa!$J$47,wa!$J$48,wa!$J$49,wa!$J$50,wa!$J$51)</f>
        <v>0</v>
      </c>
      <c r="AH52" s="7">
        <f>T52*CHOOSE(wa!$N52,wa!$J$47,wa!$J$48,wa!$J$49,wa!$J$50,wa!$J$51)</f>
        <v>0</v>
      </c>
      <c r="AI52" s="7">
        <f>U52*CHOOSE(wa!$N52,wa!$J$47,wa!$J$48,wa!$J$49,wa!$J$50,wa!$J$51)</f>
        <v>0</v>
      </c>
      <c r="AJ52" s="7">
        <f>V52*CHOOSE(wa!$N52,wa!$J$47,wa!$J$48,wa!$J$49,wa!$J$50,wa!$J$51)</f>
        <v>0</v>
      </c>
      <c r="AK52" s="7">
        <f>W52*CHOOSE(wa!$N52,wa!$J$47,wa!$J$48,wa!$J$49,wa!$J$50,wa!$J$51)</f>
        <v>0</v>
      </c>
      <c r="AL52" s="7">
        <f>X52*CHOOSE(wa!$N52,wa!$J$47,wa!$J$48,wa!$J$49,wa!$J$50,wa!$J$51)</f>
        <v>0</v>
      </c>
      <c r="AM52" s="7">
        <f>Y52*CHOOSE(wa!$N52,wa!$J$47,wa!$J$48,wa!$J$49,wa!$J$50,wa!$J$51)</f>
        <v>0</v>
      </c>
      <c r="AN52" s="7">
        <f>Z52*CHOOSE(wa!$N52,wa!$J$47,wa!$J$48,wa!$J$49,wa!$J$50,wa!$J$51)</f>
        <v>0</v>
      </c>
      <c r="AO52" s="7">
        <f>AA52*CHOOSE(wa!$N52,wa!$J$47,wa!$J$48,wa!$J$49,wa!$J$50,wa!$J$51)</f>
        <v>0</v>
      </c>
      <c r="AP52" s="7">
        <f>AB52*CHOOSE(wa!$N52,wa!$J$47,wa!$J$48,wa!$J$49,wa!$J$50,wa!$J$51)</f>
        <v>0</v>
      </c>
      <c r="AQ52" s="7">
        <f>AC52*CHOOSE(wa!$N52,wa!$J$47,wa!$J$48,wa!$J$49,wa!$J$50,wa!$J$51)</f>
        <v>0</v>
      </c>
      <c r="AR52">
        <f t="shared" si="78"/>
        <v>0</v>
      </c>
      <c r="AT52">
        <f t="shared" si="6"/>
        <v>0</v>
      </c>
      <c r="AU52">
        <f t="shared" ref="AU52:BE52" si="87">+IF($N52=AU$47,1,0)*S52</f>
        <v>0</v>
      </c>
      <c r="AV52">
        <f t="shared" si="87"/>
        <v>0</v>
      </c>
      <c r="AW52">
        <f t="shared" si="87"/>
        <v>0</v>
      </c>
      <c r="AX52">
        <f t="shared" si="87"/>
        <v>0</v>
      </c>
      <c r="AY52">
        <f t="shared" si="87"/>
        <v>0</v>
      </c>
      <c r="AZ52">
        <f t="shared" si="87"/>
        <v>0</v>
      </c>
      <c r="BA52">
        <f t="shared" si="87"/>
        <v>0</v>
      </c>
      <c r="BB52">
        <f t="shared" si="87"/>
        <v>0</v>
      </c>
      <c r="BC52">
        <f t="shared" si="87"/>
        <v>0</v>
      </c>
      <c r="BD52">
        <f t="shared" si="87"/>
        <v>0</v>
      </c>
      <c r="BE52">
        <f t="shared" si="87"/>
        <v>0</v>
      </c>
      <c r="BF52">
        <f t="shared" si="80"/>
        <v>0</v>
      </c>
      <c r="BH52">
        <f t="shared" si="8"/>
        <v>0</v>
      </c>
      <c r="BI52">
        <f t="shared" ref="BI52:BS52" si="88">+IF($N52=BI$47,1,0)*S52</f>
        <v>0</v>
      </c>
      <c r="BJ52">
        <f t="shared" si="88"/>
        <v>0</v>
      </c>
      <c r="BK52">
        <f t="shared" si="88"/>
        <v>0</v>
      </c>
      <c r="BL52">
        <f t="shared" si="88"/>
        <v>0</v>
      </c>
      <c r="BM52">
        <f t="shared" si="88"/>
        <v>0</v>
      </c>
      <c r="BN52">
        <f t="shared" si="88"/>
        <v>0</v>
      </c>
      <c r="BO52">
        <f t="shared" si="88"/>
        <v>0</v>
      </c>
      <c r="BP52">
        <f t="shared" si="88"/>
        <v>0</v>
      </c>
      <c r="BQ52">
        <f t="shared" si="88"/>
        <v>0</v>
      </c>
      <c r="BR52">
        <f t="shared" si="88"/>
        <v>0</v>
      </c>
      <c r="BS52">
        <f t="shared" si="88"/>
        <v>0</v>
      </c>
      <c r="BT52">
        <f t="shared" si="82"/>
        <v>0</v>
      </c>
      <c r="BV52">
        <f t="shared" si="10"/>
        <v>0</v>
      </c>
      <c r="BW52">
        <f t="shared" ref="BW52:CG52" si="89">+IF($N52=BW$47,1,0)*S52</f>
        <v>0</v>
      </c>
      <c r="BX52">
        <f t="shared" si="89"/>
        <v>0</v>
      </c>
      <c r="BY52">
        <f t="shared" si="89"/>
        <v>0</v>
      </c>
      <c r="BZ52">
        <f t="shared" si="89"/>
        <v>0</v>
      </c>
      <c r="CA52">
        <f t="shared" si="89"/>
        <v>0</v>
      </c>
      <c r="CB52">
        <f t="shared" si="89"/>
        <v>0</v>
      </c>
      <c r="CC52">
        <f t="shared" si="89"/>
        <v>0</v>
      </c>
      <c r="CD52">
        <f t="shared" si="89"/>
        <v>0</v>
      </c>
      <c r="CE52">
        <f t="shared" si="89"/>
        <v>0</v>
      </c>
      <c r="CF52">
        <f t="shared" si="89"/>
        <v>0</v>
      </c>
      <c r="CG52">
        <f t="shared" si="89"/>
        <v>0</v>
      </c>
      <c r="CH52">
        <f t="shared" si="84"/>
        <v>0</v>
      </c>
      <c r="CJ52">
        <f t="shared" si="12"/>
        <v>0</v>
      </c>
      <c r="CK52">
        <f t="shared" ref="CK52:CU52" si="90">+IF($N52=CK$47,1,0)*S52</f>
        <v>0</v>
      </c>
      <c r="CL52">
        <f t="shared" si="90"/>
        <v>0</v>
      </c>
      <c r="CM52">
        <f t="shared" si="90"/>
        <v>0</v>
      </c>
      <c r="CN52">
        <f t="shared" si="90"/>
        <v>0</v>
      </c>
      <c r="CO52">
        <f t="shared" si="90"/>
        <v>0</v>
      </c>
      <c r="CP52">
        <f t="shared" si="90"/>
        <v>0</v>
      </c>
      <c r="CQ52">
        <f t="shared" si="90"/>
        <v>0</v>
      </c>
      <c r="CR52">
        <f t="shared" si="90"/>
        <v>0</v>
      </c>
      <c r="CS52">
        <f t="shared" si="90"/>
        <v>0</v>
      </c>
      <c r="CT52">
        <f t="shared" si="90"/>
        <v>0</v>
      </c>
      <c r="CU52">
        <f t="shared" si="90"/>
        <v>0</v>
      </c>
      <c r="CV52">
        <f t="shared" si="86"/>
        <v>0</v>
      </c>
      <c r="DF52" s="7" t="s">
        <v>279</v>
      </c>
      <c r="DG52" s="7">
        <v>1</v>
      </c>
      <c r="DH52" s="7">
        <f>+IF(DG52=1,0,1)</f>
        <v>0</v>
      </c>
      <c r="DI52" s="7">
        <f>+DH52</f>
        <v>0</v>
      </c>
      <c r="DJ52" s="7"/>
      <c r="DK52" s="7">
        <f>N('10_Sls_Fcst_FS'!E8)*CHOOSE(wa!$DG52,wa!$DB$47,wa!$DB$48,wa!$DB$49,wa!$DB$50,wa!$DB$51)</f>
        <v>0</v>
      </c>
      <c r="DL52" s="7">
        <f>N('10_Sls_Fcst_FS'!F8)*CHOOSE(wa!$DG52,wa!$DB$47,wa!$DB$48,wa!$DB$49,wa!$DB$50,wa!$DB$51)</f>
        <v>0</v>
      </c>
      <c r="DM52" s="7">
        <f>N('10_Sls_Fcst_FS'!G8)*CHOOSE(wa!$DG52,wa!$DB$47,wa!$DB$48,wa!$DB$49,wa!$DB$50,wa!$DB$51)</f>
        <v>0</v>
      </c>
      <c r="DN52" s="7">
        <f>N('10_Sls_Fcst_FS'!H8)*CHOOSE(wa!$DG52,wa!$DB$47,wa!$DB$48,wa!$DB$49,wa!$DB$50,wa!$DB$51)</f>
        <v>0</v>
      </c>
      <c r="DO52" s="7">
        <f>N('10_Sls_Fcst_FS'!I8)*CHOOSE(wa!$DG52,wa!$DB$47,wa!$DB$48,wa!$DB$49,wa!$DB$50,wa!$DB$51)</f>
        <v>0</v>
      </c>
      <c r="DP52" s="7">
        <f>N('10_Sls_Fcst_FS'!J8)*CHOOSE(wa!$DG52,wa!$DB$47,wa!$DB$48,wa!$DB$49,wa!$DB$50,wa!$DB$51)</f>
        <v>0</v>
      </c>
      <c r="DQ52" s="7">
        <f>N('10_Sls_Fcst_FS'!K8)*CHOOSE(wa!$DG52,wa!$DB$47,wa!$DB$48,wa!$DB$49,wa!$DB$50,wa!$DB$51)</f>
        <v>0</v>
      </c>
      <c r="DR52" s="7">
        <f>N('10_Sls_Fcst_FS'!L8)*CHOOSE(wa!$DG52,wa!$DB$47,wa!$DB$48,wa!$DB$49,wa!$DB$50,wa!$DB$51)</f>
        <v>0</v>
      </c>
      <c r="DS52" s="7">
        <f>N('10_Sls_Fcst_FS'!M8)*CHOOSE(wa!$DG52,wa!$DB$47,wa!$DB$48,wa!$DB$49,wa!$DB$50,wa!$DB$51)</f>
        <v>0</v>
      </c>
      <c r="DT52" s="7">
        <f>N('10_Sls_Fcst_FS'!N8)*CHOOSE(wa!$DG52,wa!$DB$47,wa!$DB$48,wa!$DB$49,wa!$DB$50,wa!$DB$51)</f>
        <v>0</v>
      </c>
      <c r="DU52" s="7">
        <f>N('10_Sls_Fcst_FS'!O8)*CHOOSE(wa!$DG52,wa!$DB$47,wa!$DB$48,wa!$DB$49,wa!$DB$50,wa!$DB$51)</f>
        <v>0</v>
      </c>
      <c r="DV52" s="7">
        <f>N('10_Sls_Fcst_FS'!P8)*CHOOSE(wa!$DG52,wa!$DB$47,wa!$DB$48,wa!$DB$49,wa!$DB$50,wa!$DB$51)</f>
        <v>0</v>
      </c>
      <c r="DW52" s="7">
        <f t="shared" si="28"/>
        <v>0</v>
      </c>
      <c r="DX52" s="187"/>
      <c r="DY52" s="7">
        <f>DK52*CHOOSE(wa!$DG52,wa!$DC$47,wa!$DC$48,wa!$DC$49,wa!$DC$50,wa!$DC$51)</f>
        <v>0</v>
      </c>
      <c r="DZ52" s="7">
        <f>DL52*CHOOSE(wa!$DG52,wa!$DC$47,wa!$DC$48,wa!$DC$49,wa!$DC$50,wa!$DC$51)</f>
        <v>0</v>
      </c>
      <c r="EA52" s="7">
        <f>DM52*CHOOSE(wa!$DG52,wa!$DC$47,wa!$DC$48,wa!$DC$49,wa!$DC$50,wa!$DC$51)</f>
        <v>0</v>
      </c>
      <c r="EB52" s="7">
        <f>DN52*CHOOSE(wa!$DG52,wa!$DC$47,wa!$DC$48,wa!$DC$49,wa!$DC$50,wa!$DC$51)</f>
        <v>0</v>
      </c>
      <c r="EC52" s="7">
        <f>DO52*CHOOSE(wa!$DG52,wa!$DC$47,wa!$DC$48,wa!$DC$49,wa!$DC$50,wa!$DC$51)</f>
        <v>0</v>
      </c>
      <c r="ED52" s="7">
        <f>DP52*CHOOSE(wa!$DG52,wa!$DC$47,wa!$DC$48,wa!$DC$49,wa!$DC$50,wa!$DC$51)</f>
        <v>0</v>
      </c>
      <c r="EE52" s="7">
        <f>DQ52*CHOOSE(wa!$DG52,wa!$DC$47,wa!$DC$48,wa!$DC$49,wa!$DC$50,wa!$DC$51)</f>
        <v>0</v>
      </c>
      <c r="EF52" s="7">
        <f>DR52*CHOOSE(wa!$DG52,wa!$DC$47,wa!$DC$48,wa!$DC$49,wa!$DC$50,wa!$DC$51)</f>
        <v>0</v>
      </c>
      <c r="EG52" s="7">
        <f>DS52*CHOOSE(wa!$DG52,wa!$DC$47,wa!$DC$48,wa!$DC$49,wa!$DC$50,wa!$DC$51)</f>
        <v>0</v>
      </c>
      <c r="EH52" s="7">
        <f>DT52*CHOOSE(wa!$DG52,wa!$DC$47,wa!$DC$48,wa!$DC$49,wa!$DC$50,wa!$DC$51)</f>
        <v>0</v>
      </c>
      <c r="EI52" s="7">
        <f>DU52*CHOOSE(wa!$DG52,wa!$DC$47,wa!$DC$48,wa!$DC$49,wa!$DC$50,wa!$DC$51)</f>
        <v>0</v>
      </c>
      <c r="EJ52" s="7">
        <f>DV52*CHOOSE(wa!$DG52,wa!$DC$47,wa!$DC$48,wa!$DC$49,wa!$DC$50,wa!$DC$51)</f>
        <v>0</v>
      </c>
      <c r="EK52">
        <f t="shared" si="29"/>
        <v>0</v>
      </c>
      <c r="EM52">
        <f t="shared" si="14"/>
        <v>0</v>
      </c>
      <c r="EN52">
        <f t="shared" si="30"/>
        <v>0</v>
      </c>
      <c r="EO52">
        <f t="shared" si="31"/>
        <v>0</v>
      </c>
      <c r="EP52">
        <f t="shared" si="32"/>
        <v>0</v>
      </c>
      <c r="EQ52">
        <f t="shared" si="33"/>
        <v>0</v>
      </c>
      <c r="ER52">
        <f t="shared" si="34"/>
        <v>0</v>
      </c>
      <c r="ES52">
        <f t="shared" si="35"/>
        <v>0</v>
      </c>
      <c r="ET52">
        <f t="shared" si="36"/>
        <v>0</v>
      </c>
      <c r="EU52">
        <f t="shared" si="37"/>
        <v>0</v>
      </c>
      <c r="EV52">
        <f t="shared" si="38"/>
        <v>0</v>
      </c>
      <c r="EW52">
        <f t="shared" si="39"/>
        <v>0</v>
      </c>
      <c r="EX52">
        <f t="shared" si="40"/>
        <v>0</v>
      </c>
      <c r="EY52">
        <f t="shared" si="41"/>
        <v>0</v>
      </c>
      <c r="FA52">
        <f t="shared" si="16"/>
        <v>0</v>
      </c>
      <c r="FB52">
        <f t="shared" si="42"/>
        <v>0</v>
      </c>
      <c r="FC52">
        <f t="shared" si="43"/>
        <v>0</v>
      </c>
      <c r="FD52">
        <f t="shared" si="44"/>
        <v>0</v>
      </c>
      <c r="FE52">
        <f t="shared" si="45"/>
        <v>0</v>
      </c>
      <c r="FF52">
        <f t="shared" si="46"/>
        <v>0</v>
      </c>
      <c r="FG52">
        <f t="shared" si="47"/>
        <v>0</v>
      </c>
      <c r="FH52">
        <f t="shared" si="48"/>
        <v>0</v>
      </c>
      <c r="FI52">
        <f t="shared" si="49"/>
        <v>0</v>
      </c>
      <c r="FJ52">
        <f t="shared" si="50"/>
        <v>0</v>
      </c>
      <c r="FK52">
        <f t="shared" si="51"/>
        <v>0</v>
      </c>
      <c r="FL52">
        <f t="shared" si="52"/>
        <v>0</v>
      </c>
      <c r="FM52">
        <f t="shared" si="53"/>
        <v>0</v>
      </c>
      <c r="FO52">
        <f t="shared" si="18"/>
        <v>0</v>
      </c>
      <c r="FP52">
        <f t="shared" si="54"/>
        <v>0</v>
      </c>
      <c r="FQ52">
        <f t="shared" si="55"/>
        <v>0</v>
      </c>
      <c r="FR52">
        <f t="shared" si="56"/>
        <v>0</v>
      </c>
      <c r="FS52">
        <f t="shared" si="57"/>
        <v>0</v>
      </c>
      <c r="FT52">
        <f t="shared" si="58"/>
        <v>0</v>
      </c>
      <c r="FU52">
        <f t="shared" si="59"/>
        <v>0</v>
      </c>
      <c r="FV52">
        <f t="shared" si="60"/>
        <v>0</v>
      </c>
      <c r="FW52">
        <f t="shared" si="61"/>
        <v>0</v>
      </c>
      <c r="FX52">
        <f t="shared" si="62"/>
        <v>0</v>
      </c>
      <c r="FY52">
        <f t="shared" si="63"/>
        <v>0</v>
      </c>
      <c r="FZ52">
        <f t="shared" si="64"/>
        <v>0</v>
      </c>
      <c r="GA52">
        <f t="shared" si="65"/>
        <v>0</v>
      </c>
      <c r="GC52">
        <f t="shared" si="20"/>
        <v>0</v>
      </c>
      <c r="GD52">
        <f t="shared" si="66"/>
        <v>0</v>
      </c>
      <c r="GE52">
        <f t="shared" si="67"/>
        <v>0</v>
      </c>
      <c r="GF52">
        <f t="shared" si="68"/>
        <v>0</v>
      </c>
      <c r="GG52">
        <f t="shared" si="69"/>
        <v>0</v>
      </c>
      <c r="GH52">
        <f t="shared" si="70"/>
        <v>0</v>
      </c>
      <c r="GI52">
        <f t="shared" si="71"/>
        <v>0</v>
      </c>
      <c r="GJ52">
        <f t="shared" si="72"/>
        <v>0</v>
      </c>
      <c r="GK52">
        <f t="shared" si="73"/>
        <v>0</v>
      </c>
      <c r="GL52">
        <f t="shared" si="74"/>
        <v>0</v>
      </c>
      <c r="GM52">
        <f t="shared" si="75"/>
        <v>0</v>
      </c>
      <c r="GN52">
        <f t="shared" si="76"/>
        <v>0</v>
      </c>
      <c r="GO52">
        <f t="shared" si="77"/>
        <v>0</v>
      </c>
    </row>
    <row r="53" spans="1:197" x14ac:dyDescent="0.3">
      <c r="M53" t="s">
        <v>279</v>
      </c>
      <c r="N53">
        <f>+N52</f>
        <v>1</v>
      </c>
      <c r="O53">
        <f>+O52</f>
        <v>0</v>
      </c>
      <c r="Q53">
        <f>+O53</f>
        <v>0</v>
      </c>
      <c r="R53" s="7">
        <f>N('8_Sls_Fcst_G'!E9)*CHOOSE(wa!$N53,wa!$K$47,wa!$K$48,wa!$K$49,wa!$K$50,wa!$K$51)</f>
        <v>0</v>
      </c>
      <c r="S53" s="7">
        <f>N('8_Sls_Fcst_G'!F9)*CHOOSE(wa!$N53,wa!$K$47,wa!$K$48,wa!$K$49,wa!$K$50,wa!$K$51)</f>
        <v>0</v>
      </c>
      <c r="T53" s="7">
        <f>N('8_Sls_Fcst_G'!G9)*CHOOSE(wa!$N53,wa!$K$47,wa!$K$48,wa!$K$49,wa!$K$50,wa!$K$51)</f>
        <v>0</v>
      </c>
      <c r="U53" s="7">
        <f>N('8_Sls_Fcst_G'!H9)*CHOOSE(wa!$N53,wa!$K$47,wa!$K$48,wa!$K$49,wa!$K$50,wa!$K$51)</f>
        <v>0</v>
      </c>
      <c r="V53" s="7">
        <f>N('8_Sls_Fcst_G'!I9)*CHOOSE(wa!$N53,wa!$K$47,wa!$K$48,wa!$K$49,wa!$K$50,wa!$K$51)</f>
        <v>0</v>
      </c>
      <c r="W53" s="7">
        <f>N('8_Sls_Fcst_G'!J9)*CHOOSE(wa!$N53,wa!$K$47,wa!$K$48,wa!$K$49,wa!$K$50,wa!$K$51)</f>
        <v>0</v>
      </c>
      <c r="X53" s="7">
        <f>N('8_Sls_Fcst_G'!K9)*CHOOSE(wa!$N53,wa!$K$47,wa!$K$48,wa!$K$49,wa!$K$50,wa!$K$51)</f>
        <v>0</v>
      </c>
      <c r="Y53" s="7">
        <f>N('8_Sls_Fcst_G'!L9)*CHOOSE(wa!$N53,wa!$K$47,wa!$K$48,wa!$K$49,wa!$K$50,wa!$K$51)</f>
        <v>0</v>
      </c>
      <c r="Z53" s="7">
        <f>N('8_Sls_Fcst_G'!M9)*CHOOSE(wa!$N53,wa!$K$47,wa!$K$48,wa!$K$49,wa!$K$50,wa!$K$51)</f>
        <v>0</v>
      </c>
      <c r="AA53" s="7">
        <f>N('8_Sls_Fcst_G'!N9)*CHOOSE(wa!$N53,wa!$K$47,wa!$K$48,wa!$K$49,wa!$K$50,wa!$K$51)</f>
        <v>0</v>
      </c>
      <c r="AB53" s="7">
        <f>N('8_Sls_Fcst_G'!O9)*CHOOSE(wa!$N53,wa!$K$47,wa!$K$48,wa!$K$49,wa!$K$50,wa!$K$51)</f>
        <v>0</v>
      </c>
      <c r="AC53" s="7">
        <f>N('8_Sls_Fcst_G'!P9)*CHOOSE(wa!$N53,wa!$K$47,wa!$K$48,wa!$K$49,wa!$K$50,wa!$K$51)</f>
        <v>0</v>
      </c>
      <c r="AD53" s="7">
        <f t="shared" si="22"/>
        <v>0</v>
      </c>
      <c r="AE53" s="187"/>
      <c r="AF53" s="7">
        <f>R53*CHOOSE(wa!$N53,wa!$L$47,wa!$L$48,wa!$L$49,wa!$L$50,wa!$L$51)</f>
        <v>0</v>
      </c>
      <c r="AG53" s="7">
        <f>S53*CHOOSE(wa!$N53,wa!$L$47,wa!$L$48,wa!$L$49,wa!$L$50,wa!$L$51)</f>
        <v>0</v>
      </c>
      <c r="AH53" s="7">
        <f>T53*CHOOSE(wa!$N53,wa!$L$47,wa!$L$48,wa!$L$49,wa!$L$50,wa!$L$51)</f>
        <v>0</v>
      </c>
      <c r="AI53" s="7">
        <f>U53*CHOOSE(wa!$N53,wa!$L$47,wa!$L$48,wa!$L$49,wa!$L$50,wa!$L$51)</f>
        <v>0</v>
      </c>
      <c r="AJ53" s="7">
        <f>V53*CHOOSE(wa!$N53,wa!$L$47,wa!$L$48,wa!$L$49,wa!$L$50,wa!$L$51)</f>
        <v>0</v>
      </c>
      <c r="AK53" s="7">
        <f>W53*CHOOSE(wa!$N53,wa!$L$47,wa!$L$48,wa!$L$49,wa!$L$50,wa!$L$51)</f>
        <v>0</v>
      </c>
      <c r="AL53" s="7">
        <f>X53*CHOOSE(wa!$N53,wa!$L$47,wa!$L$48,wa!$L$49,wa!$L$50,wa!$L$51)</f>
        <v>0</v>
      </c>
      <c r="AM53" s="7">
        <f>Y53*CHOOSE(wa!$N53,wa!$L$47,wa!$L$48,wa!$L$49,wa!$L$50,wa!$L$51)</f>
        <v>0</v>
      </c>
      <c r="AN53" s="7">
        <f>Z53*CHOOSE(wa!$N53,wa!$L$47,wa!$L$48,wa!$L$49,wa!$L$50,wa!$L$51)</f>
        <v>0</v>
      </c>
      <c r="AO53" s="7">
        <f>AA53*CHOOSE(wa!$N53,wa!$L$47,wa!$L$48,wa!$L$49,wa!$L$50,wa!$L$51)</f>
        <v>0</v>
      </c>
      <c r="AP53" s="7">
        <f>AB53*CHOOSE(wa!$N53,wa!$L$47,wa!$L$48,wa!$L$49,wa!$L$50,wa!$L$51)</f>
        <v>0</v>
      </c>
      <c r="AQ53" s="7">
        <f>AC53*CHOOSE(wa!$N53,wa!$L$47,wa!$L$48,wa!$L$49,wa!$L$50,wa!$L$51)</f>
        <v>0</v>
      </c>
      <c r="AR53">
        <f t="shared" si="78"/>
        <v>0</v>
      </c>
      <c r="AT53">
        <f t="shared" si="6"/>
        <v>0</v>
      </c>
      <c r="AU53">
        <f t="shared" ref="AU53:BE53" si="91">+IF($N53=AU$47,1,0)*S53</f>
        <v>0</v>
      </c>
      <c r="AV53">
        <f t="shared" si="91"/>
        <v>0</v>
      </c>
      <c r="AW53">
        <f t="shared" si="91"/>
        <v>0</v>
      </c>
      <c r="AX53">
        <f t="shared" si="91"/>
        <v>0</v>
      </c>
      <c r="AY53">
        <f t="shared" si="91"/>
        <v>0</v>
      </c>
      <c r="AZ53">
        <f t="shared" si="91"/>
        <v>0</v>
      </c>
      <c r="BA53">
        <f t="shared" si="91"/>
        <v>0</v>
      </c>
      <c r="BB53">
        <f t="shared" si="91"/>
        <v>0</v>
      </c>
      <c r="BC53">
        <f t="shared" si="91"/>
        <v>0</v>
      </c>
      <c r="BD53">
        <f t="shared" si="91"/>
        <v>0</v>
      </c>
      <c r="BE53">
        <f t="shared" si="91"/>
        <v>0</v>
      </c>
      <c r="BF53">
        <f t="shared" si="80"/>
        <v>0</v>
      </c>
      <c r="BH53">
        <f t="shared" si="8"/>
        <v>0</v>
      </c>
      <c r="BI53">
        <f t="shared" ref="BI53:BS53" si="92">+IF($N53=BI$47,1,0)*S53</f>
        <v>0</v>
      </c>
      <c r="BJ53">
        <f t="shared" si="92"/>
        <v>0</v>
      </c>
      <c r="BK53">
        <f t="shared" si="92"/>
        <v>0</v>
      </c>
      <c r="BL53">
        <f t="shared" si="92"/>
        <v>0</v>
      </c>
      <c r="BM53">
        <f t="shared" si="92"/>
        <v>0</v>
      </c>
      <c r="BN53">
        <f t="shared" si="92"/>
        <v>0</v>
      </c>
      <c r="BO53">
        <f t="shared" si="92"/>
        <v>0</v>
      </c>
      <c r="BP53">
        <f t="shared" si="92"/>
        <v>0</v>
      </c>
      <c r="BQ53">
        <f t="shared" si="92"/>
        <v>0</v>
      </c>
      <c r="BR53">
        <f t="shared" si="92"/>
        <v>0</v>
      </c>
      <c r="BS53">
        <f t="shared" si="92"/>
        <v>0</v>
      </c>
      <c r="BT53">
        <f t="shared" si="82"/>
        <v>0</v>
      </c>
      <c r="BV53">
        <f t="shared" si="10"/>
        <v>0</v>
      </c>
      <c r="BW53">
        <f t="shared" ref="BW53:CG53" si="93">+IF($N53=BW$47,1,0)*S53</f>
        <v>0</v>
      </c>
      <c r="BX53">
        <f t="shared" si="93"/>
        <v>0</v>
      </c>
      <c r="BY53">
        <f t="shared" si="93"/>
        <v>0</v>
      </c>
      <c r="BZ53">
        <f t="shared" si="93"/>
        <v>0</v>
      </c>
      <c r="CA53">
        <f t="shared" si="93"/>
        <v>0</v>
      </c>
      <c r="CB53">
        <f t="shared" si="93"/>
        <v>0</v>
      </c>
      <c r="CC53">
        <f t="shared" si="93"/>
        <v>0</v>
      </c>
      <c r="CD53">
        <f t="shared" si="93"/>
        <v>0</v>
      </c>
      <c r="CE53">
        <f t="shared" si="93"/>
        <v>0</v>
      </c>
      <c r="CF53">
        <f t="shared" si="93"/>
        <v>0</v>
      </c>
      <c r="CG53">
        <f t="shared" si="93"/>
        <v>0</v>
      </c>
      <c r="CH53">
        <f t="shared" si="84"/>
        <v>0</v>
      </c>
      <c r="CJ53">
        <f t="shared" si="12"/>
        <v>0</v>
      </c>
      <c r="CK53">
        <f t="shared" ref="CK53:CU53" si="94">+IF($N53=CK$47,1,0)*S53</f>
        <v>0</v>
      </c>
      <c r="CL53">
        <f t="shared" si="94"/>
        <v>0</v>
      </c>
      <c r="CM53">
        <f t="shared" si="94"/>
        <v>0</v>
      </c>
      <c r="CN53">
        <f t="shared" si="94"/>
        <v>0</v>
      </c>
      <c r="CO53">
        <f t="shared" si="94"/>
        <v>0</v>
      </c>
      <c r="CP53">
        <f t="shared" si="94"/>
        <v>0</v>
      </c>
      <c r="CQ53">
        <f t="shared" si="94"/>
        <v>0</v>
      </c>
      <c r="CR53">
        <f t="shared" si="94"/>
        <v>0</v>
      </c>
      <c r="CS53">
        <f t="shared" si="94"/>
        <v>0</v>
      </c>
      <c r="CT53">
        <f t="shared" si="94"/>
        <v>0</v>
      </c>
      <c r="CU53">
        <f t="shared" si="94"/>
        <v>0</v>
      </c>
      <c r="CV53">
        <f t="shared" si="86"/>
        <v>0</v>
      </c>
      <c r="DF53" t="s">
        <v>280</v>
      </c>
      <c r="DG53">
        <f>+DG52</f>
        <v>1</v>
      </c>
      <c r="DH53">
        <f>+DH52</f>
        <v>0</v>
      </c>
      <c r="DJ53">
        <f>+DH53</f>
        <v>0</v>
      </c>
      <c r="DK53" s="7">
        <f>N('10_Sls_Fcst_FS'!E9)*CHOOSE(wa!$DG53,wa!$DD$47,wa!$DD$48,wa!$DD$49,wa!$DD$50,wa!$DD$51)</f>
        <v>0</v>
      </c>
      <c r="DL53" s="7">
        <f>N('10_Sls_Fcst_FS'!F9)*CHOOSE(wa!$DG53,wa!$DD$47,wa!$DD$48,wa!$DD$49,wa!$DD$50,wa!$DD$51)</f>
        <v>0</v>
      </c>
      <c r="DM53" s="7">
        <f>N('10_Sls_Fcst_FS'!G9)*CHOOSE(wa!$DG53,wa!$DD$47,wa!$DD$48,wa!$DD$49,wa!$DD$50,wa!$DD$51)</f>
        <v>0</v>
      </c>
      <c r="DN53" s="7">
        <f>N('10_Sls_Fcst_FS'!H9)*CHOOSE(wa!$DG53,wa!$DD$47,wa!$DD$48,wa!$DD$49,wa!$DD$50,wa!$DD$51)</f>
        <v>0</v>
      </c>
      <c r="DO53" s="7">
        <f>N('10_Sls_Fcst_FS'!I9)*CHOOSE(wa!$DG53,wa!$DD$47,wa!$DD$48,wa!$DD$49,wa!$DD$50,wa!$DD$51)</f>
        <v>0</v>
      </c>
      <c r="DP53" s="7">
        <f>N('10_Sls_Fcst_FS'!J9)*CHOOSE(wa!$DG53,wa!$DD$47,wa!$DD$48,wa!$DD$49,wa!$DD$50,wa!$DD$51)</f>
        <v>0</v>
      </c>
      <c r="DQ53" s="7">
        <f>N('10_Sls_Fcst_FS'!K9)*CHOOSE(wa!$DG53,wa!$DD$47,wa!$DD$48,wa!$DD$49,wa!$DD$50,wa!$DD$51)</f>
        <v>0</v>
      </c>
      <c r="DR53" s="7">
        <f>N('10_Sls_Fcst_FS'!L9)*CHOOSE(wa!$DG53,wa!$DD$47,wa!$DD$48,wa!$DD$49,wa!$DD$50,wa!$DD$51)</f>
        <v>0</v>
      </c>
      <c r="DS53" s="7">
        <f>N('10_Sls_Fcst_FS'!M9)*CHOOSE(wa!$DG53,wa!$DD$47,wa!$DD$48,wa!$DD$49,wa!$DD$50,wa!$DD$51)</f>
        <v>0</v>
      </c>
      <c r="DT53" s="7">
        <f>N('10_Sls_Fcst_FS'!N9)*CHOOSE(wa!$DG53,wa!$DD$47,wa!$DD$48,wa!$DD$49,wa!$DD$50,wa!$DD$51)</f>
        <v>0</v>
      </c>
      <c r="DU53" s="7">
        <f>N('10_Sls_Fcst_FS'!O9)*CHOOSE(wa!$DG53,wa!$DD$47,wa!$DD$48,wa!$DD$49,wa!$DD$50,wa!$DD$51)</f>
        <v>0</v>
      </c>
      <c r="DV53" s="7">
        <f>N('10_Sls_Fcst_FS'!P9)*CHOOSE(wa!$DG53,wa!$DD$47,wa!$DD$48,wa!$DD$49,wa!$DD$50,wa!$DD$51)</f>
        <v>0</v>
      </c>
      <c r="DW53" s="7">
        <f t="shared" si="28"/>
        <v>0</v>
      </c>
      <c r="DX53" s="187"/>
      <c r="DY53" s="7">
        <f>DK53*CHOOSE(wa!$DG53,wa!$DE$47,wa!$DE$48,wa!$DE$49,wa!$DE$50,wa!$DE$51)</f>
        <v>0</v>
      </c>
      <c r="DZ53" s="7">
        <f>DL53*CHOOSE(wa!$DG53,wa!$DE$47,wa!$DE$48,wa!$DE$49,wa!$DE$50,wa!$DE$51)</f>
        <v>0</v>
      </c>
      <c r="EA53" s="7">
        <f>DM53*CHOOSE(wa!$DG53,wa!$DE$47,wa!$DE$48,wa!$DE$49,wa!$DE$50,wa!$DE$51)</f>
        <v>0</v>
      </c>
      <c r="EB53" s="7">
        <f>DN53*CHOOSE(wa!$DG53,wa!$DE$47,wa!$DE$48,wa!$DE$49,wa!$DE$50,wa!$DE$51)</f>
        <v>0</v>
      </c>
      <c r="EC53" s="7">
        <f>DO53*CHOOSE(wa!$DG53,wa!$DE$47,wa!$DE$48,wa!$DE$49,wa!$DE$50,wa!$DE$51)</f>
        <v>0</v>
      </c>
      <c r="ED53" s="7">
        <f>DP53*CHOOSE(wa!$DG53,wa!$DE$47,wa!$DE$48,wa!$DE$49,wa!$DE$50,wa!$DE$51)</f>
        <v>0</v>
      </c>
      <c r="EE53" s="7">
        <f>DQ53*CHOOSE(wa!$DG53,wa!$DE$47,wa!$DE$48,wa!$DE$49,wa!$DE$50,wa!$DE$51)</f>
        <v>0</v>
      </c>
      <c r="EF53" s="7">
        <f>DR53*CHOOSE(wa!$DG53,wa!$DE$47,wa!$DE$48,wa!$DE$49,wa!$DE$50,wa!$DE$51)</f>
        <v>0</v>
      </c>
      <c r="EG53" s="7">
        <f>DS53*CHOOSE(wa!$DG53,wa!$DE$47,wa!$DE$48,wa!$DE$49,wa!$DE$50,wa!$DE$51)</f>
        <v>0</v>
      </c>
      <c r="EH53" s="7">
        <f>DT53*CHOOSE(wa!$DG53,wa!$DE$47,wa!$DE$48,wa!$DE$49,wa!$DE$50,wa!$DE$51)</f>
        <v>0</v>
      </c>
      <c r="EI53" s="7">
        <f>DU53*CHOOSE(wa!$DG53,wa!$DE$47,wa!$DE$48,wa!$DE$49,wa!$DE$50,wa!$DE$51)</f>
        <v>0</v>
      </c>
      <c r="EJ53" s="7">
        <f>DV53*CHOOSE(wa!$DG53,wa!$DE$47,wa!$DE$48,wa!$DE$49,wa!$DE$50,wa!$DE$51)</f>
        <v>0</v>
      </c>
      <c r="EK53">
        <f t="shared" si="29"/>
        <v>0</v>
      </c>
      <c r="EM53">
        <f t="shared" si="14"/>
        <v>0</v>
      </c>
      <c r="EN53">
        <f t="shared" si="30"/>
        <v>0</v>
      </c>
      <c r="EO53">
        <f t="shared" si="31"/>
        <v>0</v>
      </c>
      <c r="EP53">
        <f t="shared" si="32"/>
        <v>0</v>
      </c>
      <c r="EQ53">
        <f t="shared" si="33"/>
        <v>0</v>
      </c>
      <c r="ER53">
        <f t="shared" si="34"/>
        <v>0</v>
      </c>
      <c r="ES53">
        <f t="shared" si="35"/>
        <v>0</v>
      </c>
      <c r="ET53">
        <f t="shared" si="36"/>
        <v>0</v>
      </c>
      <c r="EU53">
        <f t="shared" si="37"/>
        <v>0</v>
      </c>
      <c r="EV53">
        <f t="shared" si="38"/>
        <v>0</v>
      </c>
      <c r="EW53">
        <f t="shared" si="39"/>
        <v>0</v>
      </c>
      <c r="EX53">
        <f t="shared" si="40"/>
        <v>0</v>
      </c>
      <c r="EY53">
        <f t="shared" si="41"/>
        <v>0</v>
      </c>
      <c r="FA53">
        <f t="shared" si="16"/>
        <v>0</v>
      </c>
      <c r="FB53">
        <f t="shared" si="42"/>
        <v>0</v>
      </c>
      <c r="FC53">
        <f t="shared" si="43"/>
        <v>0</v>
      </c>
      <c r="FD53">
        <f t="shared" si="44"/>
        <v>0</v>
      </c>
      <c r="FE53">
        <f t="shared" si="45"/>
        <v>0</v>
      </c>
      <c r="FF53">
        <f t="shared" si="46"/>
        <v>0</v>
      </c>
      <c r="FG53">
        <f t="shared" si="47"/>
        <v>0</v>
      </c>
      <c r="FH53">
        <f t="shared" si="48"/>
        <v>0</v>
      </c>
      <c r="FI53">
        <f t="shared" si="49"/>
        <v>0</v>
      </c>
      <c r="FJ53">
        <f t="shared" si="50"/>
        <v>0</v>
      </c>
      <c r="FK53">
        <f t="shared" si="51"/>
        <v>0</v>
      </c>
      <c r="FL53">
        <f t="shared" si="52"/>
        <v>0</v>
      </c>
      <c r="FM53">
        <f t="shared" si="53"/>
        <v>0</v>
      </c>
      <c r="FO53">
        <f t="shared" si="18"/>
        <v>0</v>
      </c>
      <c r="FP53">
        <f t="shared" si="54"/>
        <v>0</v>
      </c>
      <c r="FQ53">
        <f t="shared" si="55"/>
        <v>0</v>
      </c>
      <c r="FR53">
        <f t="shared" si="56"/>
        <v>0</v>
      </c>
      <c r="FS53">
        <f t="shared" si="57"/>
        <v>0</v>
      </c>
      <c r="FT53">
        <f t="shared" si="58"/>
        <v>0</v>
      </c>
      <c r="FU53">
        <f t="shared" si="59"/>
        <v>0</v>
      </c>
      <c r="FV53">
        <f t="shared" si="60"/>
        <v>0</v>
      </c>
      <c r="FW53">
        <f t="shared" si="61"/>
        <v>0</v>
      </c>
      <c r="FX53">
        <f t="shared" si="62"/>
        <v>0</v>
      </c>
      <c r="FY53">
        <f t="shared" si="63"/>
        <v>0</v>
      </c>
      <c r="FZ53">
        <f t="shared" si="64"/>
        <v>0</v>
      </c>
      <c r="GA53">
        <f t="shared" si="65"/>
        <v>0</v>
      </c>
      <c r="GC53">
        <f t="shared" si="20"/>
        <v>0</v>
      </c>
      <c r="GD53">
        <f t="shared" si="66"/>
        <v>0</v>
      </c>
      <c r="GE53">
        <f t="shared" si="67"/>
        <v>0</v>
      </c>
      <c r="GF53">
        <f t="shared" si="68"/>
        <v>0</v>
      </c>
      <c r="GG53">
        <f t="shared" si="69"/>
        <v>0</v>
      </c>
      <c r="GH53">
        <f t="shared" si="70"/>
        <v>0</v>
      </c>
      <c r="GI53">
        <f t="shared" si="71"/>
        <v>0</v>
      </c>
      <c r="GJ53">
        <f t="shared" si="72"/>
        <v>0</v>
      </c>
      <c r="GK53">
        <f t="shared" si="73"/>
        <v>0</v>
      </c>
      <c r="GL53">
        <f t="shared" si="74"/>
        <v>0</v>
      </c>
      <c r="GM53">
        <f t="shared" si="75"/>
        <v>0</v>
      </c>
      <c r="GN53">
        <f t="shared" si="76"/>
        <v>0</v>
      </c>
      <c r="GO53">
        <f t="shared" si="77"/>
        <v>0</v>
      </c>
    </row>
    <row r="54" spans="1:197" x14ac:dyDescent="0.3">
      <c r="M54" s="7" t="s">
        <v>280</v>
      </c>
      <c r="N54" s="7">
        <v>1</v>
      </c>
      <c r="O54" s="7">
        <f>+IF(N54=1,0,1)</f>
        <v>0</v>
      </c>
      <c r="P54" s="7">
        <f>+O54</f>
        <v>0</v>
      </c>
      <c r="Q54" s="7"/>
      <c r="R54" s="7">
        <f>N('8_Sls_Fcst_G'!E10)*CHOOSE(wa!$N54,wa!$I$47,wa!$I$48,wa!$I$49,wa!$I$50,wa!$I$51)</f>
        <v>0</v>
      </c>
      <c r="S54" s="7">
        <f>N('8_Sls_Fcst_G'!F10)*CHOOSE(wa!$N54,wa!$I$47,wa!$I$48,wa!$I$49,wa!$I$50,wa!$I$51)</f>
        <v>0</v>
      </c>
      <c r="T54" s="7">
        <f>N('8_Sls_Fcst_G'!G10)*CHOOSE(wa!$N54,wa!$I$47,wa!$I$48,wa!$I$49,wa!$I$50,wa!$I$51)</f>
        <v>0</v>
      </c>
      <c r="U54" s="7">
        <f>N('8_Sls_Fcst_G'!H10)*CHOOSE(wa!$N54,wa!$I$47,wa!$I$48,wa!$I$49,wa!$I$50,wa!$I$51)</f>
        <v>0</v>
      </c>
      <c r="V54" s="7">
        <f>N('8_Sls_Fcst_G'!I10)*CHOOSE(wa!$N54,wa!$I$47,wa!$I$48,wa!$I$49,wa!$I$50,wa!$I$51)</f>
        <v>0</v>
      </c>
      <c r="W54" s="7">
        <f>N('8_Sls_Fcst_G'!J10)*CHOOSE(wa!$N54,wa!$I$47,wa!$I$48,wa!$I$49,wa!$I$50,wa!$I$51)</f>
        <v>0</v>
      </c>
      <c r="X54" s="7">
        <f>N('8_Sls_Fcst_G'!K10)*CHOOSE(wa!$N54,wa!$I$47,wa!$I$48,wa!$I$49,wa!$I$50,wa!$I$51)</f>
        <v>0</v>
      </c>
      <c r="Y54" s="7">
        <f>N('8_Sls_Fcst_G'!L10)*CHOOSE(wa!$N54,wa!$I$47,wa!$I$48,wa!$I$49,wa!$I$50,wa!$I$51)</f>
        <v>0</v>
      </c>
      <c r="Z54" s="7">
        <f>N('8_Sls_Fcst_G'!M10)*CHOOSE(wa!$N54,wa!$I$47,wa!$I$48,wa!$I$49,wa!$I$50,wa!$I$51)</f>
        <v>0</v>
      </c>
      <c r="AA54" s="7">
        <f>N('8_Sls_Fcst_G'!N10)*CHOOSE(wa!$N54,wa!$I$47,wa!$I$48,wa!$I$49,wa!$I$50,wa!$I$51)</f>
        <v>0</v>
      </c>
      <c r="AB54" s="7">
        <f>N('8_Sls_Fcst_G'!O10)*CHOOSE(wa!$N54,wa!$I$47,wa!$I$48,wa!$I$49,wa!$I$50,wa!$I$51)</f>
        <v>0</v>
      </c>
      <c r="AC54" s="7">
        <f>N('8_Sls_Fcst_G'!P10)*CHOOSE(wa!$N54,wa!$I$47,wa!$I$48,wa!$I$49,wa!$I$50,wa!$I$51)</f>
        <v>0</v>
      </c>
      <c r="AD54" s="7">
        <f t="shared" si="22"/>
        <v>0</v>
      </c>
      <c r="AE54" s="187"/>
      <c r="AF54" s="7">
        <f>R54*CHOOSE(wa!$N54,wa!$J$47,wa!$J$48,wa!$J$49,wa!$J$50,wa!$J$51)</f>
        <v>0</v>
      </c>
      <c r="AG54" s="7">
        <f>S54*CHOOSE(wa!$N54,wa!$J$47,wa!$J$48,wa!$J$49,wa!$J$50,wa!$J$51)</f>
        <v>0</v>
      </c>
      <c r="AH54" s="7">
        <f>T54*CHOOSE(wa!$N54,wa!$J$47,wa!$J$48,wa!$J$49,wa!$J$50,wa!$J$51)</f>
        <v>0</v>
      </c>
      <c r="AI54" s="7">
        <f>U54*CHOOSE(wa!$N54,wa!$J$47,wa!$J$48,wa!$J$49,wa!$J$50,wa!$J$51)</f>
        <v>0</v>
      </c>
      <c r="AJ54" s="7">
        <f>V54*CHOOSE(wa!$N54,wa!$J$47,wa!$J$48,wa!$J$49,wa!$J$50,wa!$J$51)</f>
        <v>0</v>
      </c>
      <c r="AK54" s="7">
        <f>W54*CHOOSE(wa!$N54,wa!$J$47,wa!$J$48,wa!$J$49,wa!$J$50,wa!$J$51)</f>
        <v>0</v>
      </c>
      <c r="AL54" s="7">
        <f>X54*CHOOSE(wa!$N54,wa!$J$47,wa!$J$48,wa!$J$49,wa!$J$50,wa!$J$51)</f>
        <v>0</v>
      </c>
      <c r="AM54" s="7">
        <f>Y54*CHOOSE(wa!$N54,wa!$J$47,wa!$J$48,wa!$J$49,wa!$J$50,wa!$J$51)</f>
        <v>0</v>
      </c>
      <c r="AN54" s="7">
        <f>Z54*CHOOSE(wa!$N54,wa!$J$47,wa!$J$48,wa!$J$49,wa!$J$50,wa!$J$51)</f>
        <v>0</v>
      </c>
      <c r="AO54" s="7">
        <f>AA54*CHOOSE(wa!$N54,wa!$J$47,wa!$J$48,wa!$J$49,wa!$J$50,wa!$J$51)</f>
        <v>0</v>
      </c>
      <c r="AP54" s="7">
        <f>AB54*CHOOSE(wa!$N54,wa!$J$47,wa!$J$48,wa!$J$49,wa!$J$50,wa!$J$51)</f>
        <v>0</v>
      </c>
      <c r="AQ54" s="7">
        <f>AC54*CHOOSE(wa!$N54,wa!$J$47,wa!$J$48,wa!$J$49,wa!$J$50,wa!$J$51)</f>
        <v>0</v>
      </c>
      <c r="AR54">
        <f t="shared" si="78"/>
        <v>0</v>
      </c>
      <c r="AT54">
        <f t="shared" si="6"/>
        <v>0</v>
      </c>
      <c r="AU54">
        <f t="shared" ref="AU54:BE54" si="95">+IF($N54=AU$47,1,0)*S54</f>
        <v>0</v>
      </c>
      <c r="AV54">
        <f t="shared" si="95"/>
        <v>0</v>
      </c>
      <c r="AW54">
        <f t="shared" si="95"/>
        <v>0</v>
      </c>
      <c r="AX54">
        <f t="shared" si="95"/>
        <v>0</v>
      </c>
      <c r="AY54">
        <f t="shared" si="95"/>
        <v>0</v>
      </c>
      <c r="AZ54">
        <f t="shared" si="95"/>
        <v>0</v>
      </c>
      <c r="BA54">
        <f t="shared" si="95"/>
        <v>0</v>
      </c>
      <c r="BB54">
        <f t="shared" si="95"/>
        <v>0</v>
      </c>
      <c r="BC54">
        <f t="shared" si="95"/>
        <v>0</v>
      </c>
      <c r="BD54">
        <f t="shared" si="95"/>
        <v>0</v>
      </c>
      <c r="BE54">
        <f t="shared" si="95"/>
        <v>0</v>
      </c>
      <c r="BF54">
        <f t="shared" si="80"/>
        <v>0</v>
      </c>
      <c r="BH54">
        <f t="shared" si="8"/>
        <v>0</v>
      </c>
      <c r="BI54">
        <f t="shared" ref="BI54:BS54" si="96">+IF($N54=BI$47,1,0)*S54</f>
        <v>0</v>
      </c>
      <c r="BJ54">
        <f t="shared" si="96"/>
        <v>0</v>
      </c>
      <c r="BK54">
        <f t="shared" si="96"/>
        <v>0</v>
      </c>
      <c r="BL54">
        <f t="shared" si="96"/>
        <v>0</v>
      </c>
      <c r="BM54">
        <f t="shared" si="96"/>
        <v>0</v>
      </c>
      <c r="BN54">
        <f t="shared" si="96"/>
        <v>0</v>
      </c>
      <c r="BO54">
        <f t="shared" si="96"/>
        <v>0</v>
      </c>
      <c r="BP54">
        <f t="shared" si="96"/>
        <v>0</v>
      </c>
      <c r="BQ54">
        <f t="shared" si="96"/>
        <v>0</v>
      </c>
      <c r="BR54">
        <f t="shared" si="96"/>
        <v>0</v>
      </c>
      <c r="BS54">
        <f t="shared" si="96"/>
        <v>0</v>
      </c>
      <c r="BT54">
        <f t="shared" si="82"/>
        <v>0</v>
      </c>
      <c r="BV54">
        <f t="shared" si="10"/>
        <v>0</v>
      </c>
      <c r="BW54">
        <f t="shared" ref="BW54:CG54" si="97">+IF($N54=BW$47,1,0)*S54</f>
        <v>0</v>
      </c>
      <c r="BX54">
        <f t="shared" si="97"/>
        <v>0</v>
      </c>
      <c r="BY54">
        <f t="shared" si="97"/>
        <v>0</v>
      </c>
      <c r="BZ54">
        <f t="shared" si="97"/>
        <v>0</v>
      </c>
      <c r="CA54">
        <f t="shared" si="97"/>
        <v>0</v>
      </c>
      <c r="CB54">
        <f t="shared" si="97"/>
        <v>0</v>
      </c>
      <c r="CC54">
        <f t="shared" si="97"/>
        <v>0</v>
      </c>
      <c r="CD54">
        <f t="shared" si="97"/>
        <v>0</v>
      </c>
      <c r="CE54">
        <f t="shared" si="97"/>
        <v>0</v>
      </c>
      <c r="CF54">
        <f t="shared" si="97"/>
        <v>0</v>
      </c>
      <c r="CG54">
        <f t="shared" si="97"/>
        <v>0</v>
      </c>
      <c r="CH54">
        <f t="shared" si="84"/>
        <v>0</v>
      </c>
      <c r="CJ54">
        <f t="shared" si="12"/>
        <v>0</v>
      </c>
      <c r="CK54">
        <f t="shared" ref="CK54:CU54" si="98">+IF($N54=CK$47,1,0)*S54</f>
        <v>0</v>
      </c>
      <c r="CL54">
        <f t="shared" si="98"/>
        <v>0</v>
      </c>
      <c r="CM54">
        <f t="shared" si="98"/>
        <v>0</v>
      </c>
      <c r="CN54">
        <f t="shared" si="98"/>
        <v>0</v>
      </c>
      <c r="CO54">
        <f t="shared" si="98"/>
        <v>0</v>
      </c>
      <c r="CP54">
        <f t="shared" si="98"/>
        <v>0</v>
      </c>
      <c r="CQ54">
        <f t="shared" si="98"/>
        <v>0</v>
      </c>
      <c r="CR54">
        <f t="shared" si="98"/>
        <v>0</v>
      </c>
      <c r="CS54">
        <f t="shared" si="98"/>
        <v>0</v>
      </c>
      <c r="CT54">
        <f t="shared" si="98"/>
        <v>0</v>
      </c>
      <c r="CU54">
        <f t="shared" si="98"/>
        <v>0</v>
      </c>
      <c r="CV54">
        <f t="shared" si="86"/>
        <v>0</v>
      </c>
      <c r="DF54" s="7" t="s">
        <v>281</v>
      </c>
      <c r="DG54" s="7">
        <v>1</v>
      </c>
      <c r="DH54" s="7">
        <f>+IF(DG54=1,0,1)</f>
        <v>0</v>
      </c>
      <c r="DI54" s="7">
        <f>+DH54</f>
        <v>0</v>
      </c>
      <c r="DJ54" s="7"/>
      <c r="DK54" s="7">
        <f>N('10_Sls_Fcst_FS'!E10)*CHOOSE(wa!$DG54,wa!$DB$47,wa!$DB$48,wa!$DB$49,wa!$DB$50,wa!$DB$51)</f>
        <v>0</v>
      </c>
      <c r="DL54" s="7">
        <f>N('10_Sls_Fcst_FS'!F10)*CHOOSE(wa!$DG54,wa!$DB$47,wa!$DB$48,wa!$DB$49,wa!$DB$50,wa!$DB$51)</f>
        <v>0</v>
      </c>
      <c r="DM54" s="7">
        <f>N('10_Sls_Fcst_FS'!G10)*CHOOSE(wa!$DG54,wa!$DB$47,wa!$DB$48,wa!$DB$49,wa!$DB$50,wa!$DB$51)</f>
        <v>0</v>
      </c>
      <c r="DN54" s="7">
        <f>N('10_Sls_Fcst_FS'!H10)*CHOOSE(wa!$DG54,wa!$DB$47,wa!$DB$48,wa!$DB$49,wa!$DB$50,wa!$DB$51)</f>
        <v>0</v>
      </c>
      <c r="DO54" s="7">
        <f>N('10_Sls_Fcst_FS'!I10)*CHOOSE(wa!$DG54,wa!$DB$47,wa!$DB$48,wa!$DB$49,wa!$DB$50,wa!$DB$51)</f>
        <v>0</v>
      </c>
      <c r="DP54" s="7">
        <f>N('10_Sls_Fcst_FS'!J10)*CHOOSE(wa!$DG54,wa!$DB$47,wa!$DB$48,wa!$DB$49,wa!$DB$50,wa!$DB$51)</f>
        <v>0</v>
      </c>
      <c r="DQ54" s="7">
        <f>N('10_Sls_Fcst_FS'!K10)*CHOOSE(wa!$DG54,wa!$DB$47,wa!$DB$48,wa!$DB$49,wa!$DB$50,wa!$DB$51)</f>
        <v>0</v>
      </c>
      <c r="DR54" s="7">
        <f>N('10_Sls_Fcst_FS'!L10)*CHOOSE(wa!$DG54,wa!$DB$47,wa!$DB$48,wa!$DB$49,wa!$DB$50,wa!$DB$51)</f>
        <v>0</v>
      </c>
      <c r="DS54" s="7">
        <f>N('10_Sls_Fcst_FS'!M10)*CHOOSE(wa!$DG54,wa!$DB$47,wa!$DB$48,wa!$DB$49,wa!$DB$50,wa!$DB$51)</f>
        <v>0</v>
      </c>
      <c r="DT54" s="7">
        <f>N('10_Sls_Fcst_FS'!N10)*CHOOSE(wa!$DG54,wa!$DB$47,wa!$DB$48,wa!$DB$49,wa!$DB$50,wa!$DB$51)</f>
        <v>0</v>
      </c>
      <c r="DU54" s="7">
        <f>N('10_Sls_Fcst_FS'!O10)*CHOOSE(wa!$DG54,wa!$DB$47,wa!$DB$48,wa!$DB$49,wa!$DB$50,wa!$DB$51)</f>
        <v>0</v>
      </c>
      <c r="DV54" s="7">
        <f>N('10_Sls_Fcst_FS'!P10)*CHOOSE(wa!$DG54,wa!$DB$47,wa!$DB$48,wa!$DB$49,wa!$DB$50,wa!$DB$51)</f>
        <v>0</v>
      </c>
      <c r="DW54" s="7">
        <f t="shared" si="28"/>
        <v>0</v>
      </c>
      <c r="DX54" s="187"/>
      <c r="DY54" s="7">
        <f>DK54*CHOOSE(wa!$DG54,wa!$DC$47,wa!$DC$48,wa!$DC$49,wa!$DC$50,wa!$DC$51)</f>
        <v>0</v>
      </c>
      <c r="DZ54" s="7">
        <f>DL54*CHOOSE(wa!$DG54,wa!$DC$47,wa!$DC$48,wa!$DC$49,wa!$DC$50,wa!$DC$51)</f>
        <v>0</v>
      </c>
      <c r="EA54" s="7">
        <f>DM54*CHOOSE(wa!$DG54,wa!$DC$47,wa!$DC$48,wa!$DC$49,wa!$DC$50,wa!$DC$51)</f>
        <v>0</v>
      </c>
      <c r="EB54" s="7">
        <f>DN54*CHOOSE(wa!$DG54,wa!$DC$47,wa!$DC$48,wa!$DC$49,wa!$DC$50,wa!$DC$51)</f>
        <v>0</v>
      </c>
      <c r="EC54" s="7">
        <f>DO54*CHOOSE(wa!$DG54,wa!$DC$47,wa!$DC$48,wa!$DC$49,wa!$DC$50,wa!$DC$51)</f>
        <v>0</v>
      </c>
      <c r="ED54" s="7">
        <f>DP54*CHOOSE(wa!$DG54,wa!$DC$47,wa!$DC$48,wa!$DC$49,wa!$DC$50,wa!$DC$51)</f>
        <v>0</v>
      </c>
      <c r="EE54" s="7">
        <f>DQ54*CHOOSE(wa!$DG54,wa!$DC$47,wa!$DC$48,wa!$DC$49,wa!$DC$50,wa!$DC$51)</f>
        <v>0</v>
      </c>
      <c r="EF54" s="7">
        <f>DR54*CHOOSE(wa!$DG54,wa!$DC$47,wa!$DC$48,wa!$DC$49,wa!$DC$50,wa!$DC$51)</f>
        <v>0</v>
      </c>
      <c r="EG54" s="7">
        <f>DS54*CHOOSE(wa!$DG54,wa!$DC$47,wa!$DC$48,wa!$DC$49,wa!$DC$50,wa!$DC$51)</f>
        <v>0</v>
      </c>
      <c r="EH54" s="7">
        <f>DT54*CHOOSE(wa!$DG54,wa!$DC$47,wa!$DC$48,wa!$DC$49,wa!$DC$50,wa!$DC$51)</f>
        <v>0</v>
      </c>
      <c r="EI54" s="7">
        <f>DU54*CHOOSE(wa!$DG54,wa!$DC$47,wa!$DC$48,wa!$DC$49,wa!$DC$50,wa!$DC$51)</f>
        <v>0</v>
      </c>
      <c r="EJ54" s="7">
        <f>DV54*CHOOSE(wa!$DG54,wa!$DC$47,wa!$DC$48,wa!$DC$49,wa!$DC$50,wa!$DC$51)</f>
        <v>0</v>
      </c>
      <c r="EK54">
        <f t="shared" si="29"/>
        <v>0</v>
      </c>
      <c r="EM54">
        <f t="shared" si="14"/>
        <v>0</v>
      </c>
      <c r="EN54">
        <f t="shared" si="30"/>
        <v>0</v>
      </c>
      <c r="EO54">
        <f t="shared" si="31"/>
        <v>0</v>
      </c>
      <c r="EP54">
        <f t="shared" si="32"/>
        <v>0</v>
      </c>
      <c r="EQ54">
        <f t="shared" si="33"/>
        <v>0</v>
      </c>
      <c r="ER54">
        <f t="shared" si="34"/>
        <v>0</v>
      </c>
      <c r="ES54">
        <f t="shared" si="35"/>
        <v>0</v>
      </c>
      <c r="ET54">
        <f t="shared" si="36"/>
        <v>0</v>
      </c>
      <c r="EU54">
        <f t="shared" si="37"/>
        <v>0</v>
      </c>
      <c r="EV54">
        <f t="shared" si="38"/>
        <v>0</v>
      </c>
      <c r="EW54">
        <f t="shared" si="39"/>
        <v>0</v>
      </c>
      <c r="EX54">
        <f t="shared" si="40"/>
        <v>0</v>
      </c>
      <c r="EY54">
        <f t="shared" si="41"/>
        <v>0</v>
      </c>
      <c r="FA54">
        <f t="shared" si="16"/>
        <v>0</v>
      </c>
      <c r="FB54">
        <f t="shared" si="42"/>
        <v>0</v>
      </c>
      <c r="FC54">
        <f t="shared" si="43"/>
        <v>0</v>
      </c>
      <c r="FD54">
        <f t="shared" si="44"/>
        <v>0</v>
      </c>
      <c r="FE54">
        <f t="shared" si="45"/>
        <v>0</v>
      </c>
      <c r="FF54">
        <f t="shared" si="46"/>
        <v>0</v>
      </c>
      <c r="FG54">
        <f t="shared" si="47"/>
        <v>0</v>
      </c>
      <c r="FH54">
        <f t="shared" si="48"/>
        <v>0</v>
      </c>
      <c r="FI54">
        <f t="shared" si="49"/>
        <v>0</v>
      </c>
      <c r="FJ54">
        <f t="shared" si="50"/>
        <v>0</v>
      </c>
      <c r="FK54">
        <f t="shared" si="51"/>
        <v>0</v>
      </c>
      <c r="FL54">
        <f t="shared" si="52"/>
        <v>0</v>
      </c>
      <c r="FM54">
        <f t="shared" si="53"/>
        <v>0</v>
      </c>
      <c r="FO54">
        <f t="shared" si="18"/>
        <v>0</v>
      </c>
      <c r="FP54">
        <f t="shared" si="54"/>
        <v>0</v>
      </c>
      <c r="FQ54">
        <f t="shared" si="55"/>
        <v>0</v>
      </c>
      <c r="FR54">
        <f t="shared" si="56"/>
        <v>0</v>
      </c>
      <c r="FS54">
        <f t="shared" si="57"/>
        <v>0</v>
      </c>
      <c r="FT54">
        <f t="shared" si="58"/>
        <v>0</v>
      </c>
      <c r="FU54">
        <f t="shared" si="59"/>
        <v>0</v>
      </c>
      <c r="FV54">
        <f t="shared" si="60"/>
        <v>0</v>
      </c>
      <c r="FW54">
        <f t="shared" si="61"/>
        <v>0</v>
      </c>
      <c r="FX54">
        <f t="shared" si="62"/>
        <v>0</v>
      </c>
      <c r="FY54">
        <f t="shared" si="63"/>
        <v>0</v>
      </c>
      <c r="FZ54">
        <f t="shared" si="64"/>
        <v>0</v>
      </c>
      <c r="GA54">
        <f t="shared" si="65"/>
        <v>0</v>
      </c>
      <c r="GC54">
        <f t="shared" si="20"/>
        <v>0</v>
      </c>
      <c r="GD54">
        <f t="shared" si="66"/>
        <v>0</v>
      </c>
      <c r="GE54">
        <f t="shared" si="67"/>
        <v>0</v>
      </c>
      <c r="GF54">
        <f t="shared" si="68"/>
        <v>0</v>
      </c>
      <c r="GG54">
        <f t="shared" si="69"/>
        <v>0</v>
      </c>
      <c r="GH54">
        <f t="shared" si="70"/>
        <v>0</v>
      </c>
      <c r="GI54">
        <f t="shared" si="71"/>
        <v>0</v>
      </c>
      <c r="GJ54">
        <f t="shared" si="72"/>
        <v>0</v>
      </c>
      <c r="GK54">
        <f t="shared" si="73"/>
        <v>0</v>
      </c>
      <c r="GL54">
        <f t="shared" si="74"/>
        <v>0</v>
      </c>
      <c r="GM54">
        <f t="shared" si="75"/>
        <v>0</v>
      </c>
      <c r="GN54">
        <f t="shared" si="76"/>
        <v>0</v>
      </c>
      <c r="GO54">
        <f t="shared" si="77"/>
        <v>0</v>
      </c>
    </row>
    <row r="55" spans="1:197" x14ac:dyDescent="0.3">
      <c r="M55" s="7" t="s">
        <v>281</v>
      </c>
      <c r="N55">
        <f>+N54</f>
        <v>1</v>
      </c>
      <c r="O55">
        <f>+O54</f>
        <v>0</v>
      </c>
      <c r="Q55">
        <f>+O55</f>
        <v>0</v>
      </c>
      <c r="R55" s="7">
        <f>N('8_Sls_Fcst_G'!E11)*CHOOSE(wa!$N55,wa!$K$47,wa!$K$48,wa!$K$49,wa!$K$50,wa!$K$51)</f>
        <v>0</v>
      </c>
      <c r="S55" s="7">
        <f>N('8_Sls_Fcst_G'!F11)*CHOOSE(wa!$N55,wa!$K$47,wa!$K$48,wa!$K$49,wa!$K$50,wa!$K$51)</f>
        <v>0</v>
      </c>
      <c r="T55" s="7">
        <f>N('8_Sls_Fcst_G'!G11)*CHOOSE(wa!$N55,wa!$K$47,wa!$K$48,wa!$K$49,wa!$K$50,wa!$K$51)</f>
        <v>0</v>
      </c>
      <c r="U55" s="7">
        <f>N('8_Sls_Fcst_G'!H11)*CHOOSE(wa!$N55,wa!$K$47,wa!$K$48,wa!$K$49,wa!$K$50,wa!$K$51)</f>
        <v>0</v>
      </c>
      <c r="V55" s="7">
        <f>N('8_Sls_Fcst_G'!I11)*CHOOSE(wa!$N55,wa!$K$47,wa!$K$48,wa!$K$49,wa!$K$50,wa!$K$51)</f>
        <v>0</v>
      </c>
      <c r="W55" s="7">
        <f>N('8_Sls_Fcst_G'!J11)*CHOOSE(wa!$N55,wa!$K$47,wa!$K$48,wa!$K$49,wa!$K$50,wa!$K$51)</f>
        <v>0</v>
      </c>
      <c r="X55" s="7">
        <f>N('8_Sls_Fcst_G'!K11)*CHOOSE(wa!$N55,wa!$K$47,wa!$K$48,wa!$K$49,wa!$K$50,wa!$K$51)</f>
        <v>0</v>
      </c>
      <c r="Y55" s="7">
        <f>N('8_Sls_Fcst_G'!L11)*CHOOSE(wa!$N55,wa!$K$47,wa!$K$48,wa!$K$49,wa!$K$50,wa!$K$51)</f>
        <v>0</v>
      </c>
      <c r="Z55" s="7">
        <f>N('8_Sls_Fcst_G'!M11)*CHOOSE(wa!$N55,wa!$K$47,wa!$K$48,wa!$K$49,wa!$K$50,wa!$K$51)</f>
        <v>0</v>
      </c>
      <c r="AA55" s="7">
        <f>N('8_Sls_Fcst_G'!N11)*CHOOSE(wa!$N55,wa!$K$47,wa!$K$48,wa!$K$49,wa!$K$50,wa!$K$51)</f>
        <v>0</v>
      </c>
      <c r="AB55" s="7">
        <f>N('8_Sls_Fcst_G'!O11)*CHOOSE(wa!$N55,wa!$K$47,wa!$K$48,wa!$K$49,wa!$K$50,wa!$K$51)</f>
        <v>0</v>
      </c>
      <c r="AC55" s="7">
        <f>N('8_Sls_Fcst_G'!P11)*CHOOSE(wa!$N55,wa!$K$47,wa!$K$48,wa!$K$49,wa!$K$50,wa!$K$51)</f>
        <v>0</v>
      </c>
      <c r="AD55" s="7">
        <f t="shared" si="22"/>
        <v>0</v>
      </c>
      <c r="AE55" s="187"/>
      <c r="AF55" s="7">
        <f>R55*CHOOSE(wa!$N55,wa!$L$47,wa!$L$48,wa!$L$49,wa!$L$50,wa!$L$51)</f>
        <v>0</v>
      </c>
      <c r="AG55" s="7">
        <f>S55*CHOOSE(wa!$N55,wa!$L$47,wa!$L$48,wa!$L$49,wa!$L$50,wa!$L$51)</f>
        <v>0</v>
      </c>
      <c r="AH55" s="7">
        <f>T55*CHOOSE(wa!$N55,wa!$L$47,wa!$L$48,wa!$L$49,wa!$L$50,wa!$L$51)</f>
        <v>0</v>
      </c>
      <c r="AI55" s="7">
        <f>U55*CHOOSE(wa!$N55,wa!$L$47,wa!$L$48,wa!$L$49,wa!$L$50,wa!$L$51)</f>
        <v>0</v>
      </c>
      <c r="AJ55" s="7">
        <f>V55*CHOOSE(wa!$N55,wa!$L$47,wa!$L$48,wa!$L$49,wa!$L$50,wa!$L$51)</f>
        <v>0</v>
      </c>
      <c r="AK55" s="7">
        <f>W55*CHOOSE(wa!$N55,wa!$L$47,wa!$L$48,wa!$L$49,wa!$L$50,wa!$L$51)</f>
        <v>0</v>
      </c>
      <c r="AL55" s="7">
        <f>X55*CHOOSE(wa!$N55,wa!$L$47,wa!$L$48,wa!$L$49,wa!$L$50,wa!$L$51)</f>
        <v>0</v>
      </c>
      <c r="AM55" s="7">
        <f>Y55*CHOOSE(wa!$N55,wa!$L$47,wa!$L$48,wa!$L$49,wa!$L$50,wa!$L$51)</f>
        <v>0</v>
      </c>
      <c r="AN55" s="7">
        <f>Z55*CHOOSE(wa!$N55,wa!$L$47,wa!$L$48,wa!$L$49,wa!$L$50,wa!$L$51)</f>
        <v>0</v>
      </c>
      <c r="AO55" s="7">
        <f>AA55*CHOOSE(wa!$N55,wa!$L$47,wa!$L$48,wa!$L$49,wa!$L$50,wa!$L$51)</f>
        <v>0</v>
      </c>
      <c r="AP55" s="7">
        <f>AB55*CHOOSE(wa!$N55,wa!$L$47,wa!$L$48,wa!$L$49,wa!$L$50,wa!$L$51)</f>
        <v>0</v>
      </c>
      <c r="AQ55" s="7">
        <f>AC55*CHOOSE(wa!$N55,wa!$L$47,wa!$L$48,wa!$L$49,wa!$L$50,wa!$L$51)</f>
        <v>0</v>
      </c>
      <c r="AR55">
        <f t="shared" si="78"/>
        <v>0</v>
      </c>
      <c r="AT55">
        <f t="shared" si="6"/>
        <v>0</v>
      </c>
      <c r="AU55">
        <f t="shared" ref="AU55:BE55" si="99">+IF($N55=AU$47,1,0)*S55</f>
        <v>0</v>
      </c>
      <c r="AV55">
        <f t="shared" si="99"/>
        <v>0</v>
      </c>
      <c r="AW55">
        <f t="shared" si="99"/>
        <v>0</v>
      </c>
      <c r="AX55">
        <f t="shared" si="99"/>
        <v>0</v>
      </c>
      <c r="AY55">
        <f t="shared" si="99"/>
        <v>0</v>
      </c>
      <c r="AZ55">
        <f t="shared" si="99"/>
        <v>0</v>
      </c>
      <c r="BA55">
        <f t="shared" si="99"/>
        <v>0</v>
      </c>
      <c r="BB55">
        <f t="shared" si="99"/>
        <v>0</v>
      </c>
      <c r="BC55">
        <f t="shared" si="99"/>
        <v>0</v>
      </c>
      <c r="BD55">
        <f t="shared" si="99"/>
        <v>0</v>
      </c>
      <c r="BE55">
        <f t="shared" si="99"/>
        <v>0</v>
      </c>
      <c r="BF55">
        <f t="shared" si="80"/>
        <v>0</v>
      </c>
      <c r="BH55">
        <f t="shared" si="8"/>
        <v>0</v>
      </c>
      <c r="BI55">
        <f t="shared" ref="BI55:BS55" si="100">+IF($N55=BI$47,1,0)*S55</f>
        <v>0</v>
      </c>
      <c r="BJ55">
        <f t="shared" si="100"/>
        <v>0</v>
      </c>
      <c r="BK55">
        <f t="shared" si="100"/>
        <v>0</v>
      </c>
      <c r="BL55">
        <f t="shared" si="100"/>
        <v>0</v>
      </c>
      <c r="BM55">
        <f t="shared" si="100"/>
        <v>0</v>
      </c>
      <c r="BN55">
        <f t="shared" si="100"/>
        <v>0</v>
      </c>
      <c r="BO55">
        <f t="shared" si="100"/>
        <v>0</v>
      </c>
      <c r="BP55">
        <f t="shared" si="100"/>
        <v>0</v>
      </c>
      <c r="BQ55">
        <f t="shared" si="100"/>
        <v>0</v>
      </c>
      <c r="BR55">
        <f t="shared" si="100"/>
        <v>0</v>
      </c>
      <c r="BS55">
        <f t="shared" si="100"/>
        <v>0</v>
      </c>
      <c r="BT55">
        <f t="shared" si="82"/>
        <v>0</v>
      </c>
      <c r="BV55">
        <f t="shared" si="10"/>
        <v>0</v>
      </c>
      <c r="BW55">
        <f t="shared" ref="BW55:CG55" si="101">+IF($N55=BW$47,1,0)*S55</f>
        <v>0</v>
      </c>
      <c r="BX55">
        <f t="shared" si="101"/>
        <v>0</v>
      </c>
      <c r="BY55">
        <f t="shared" si="101"/>
        <v>0</v>
      </c>
      <c r="BZ55">
        <f t="shared" si="101"/>
        <v>0</v>
      </c>
      <c r="CA55">
        <f t="shared" si="101"/>
        <v>0</v>
      </c>
      <c r="CB55">
        <f t="shared" si="101"/>
        <v>0</v>
      </c>
      <c r="CC55">
        <f t="shared" si="101"/>
        <v>0</v>
      </c>
      <c r="CD55">
        <f t="shared" si="101"/>
        <v>0</v>
      </c>
      <c r="CE55">
        <f t="shared" si="101"/>
        <v>0</v>
      </c>
      <c r="CF55">
        <f t="shared" si="101"/>
        <v>0</v>
      </c>
      <c r="CG55">
        <f t="shared" si="101"/>
        <v>0</v>
      </c>
      <c r="CH55">
        <f t="shared" si="84"/>
        <v>0</v>
      </c>
      <c r="CJ55">
        <f t="shared" si="12"/>
        <v>0</v>
      </c>
      <c r="CK55">
        <f t="shared" ref="CK55:CU55" si="102">+IF($N55=CK$47,1,0)*S55</f>
        <v>0</v>
      </c>
      <c r="CL55">
        <f t="shared" si="102"/>
        <v>0</v>
      </c>
      <c r="CM55">
        <f t="shared" si="102"/>
        <v>0</v>
      </c>
      <c r="CN55">
        <f t="shared" si="102"/>
        <v>0</v>
      </c>
      <c r="CO55">
        <f t="shared" si="102"/>
        <v>0</v>
      </c>
      <c r="CP55">
        <f t="shared" si="102"/>
        <v>0</v>
      </c>
      <c r="CQ55">
        <f t="shared" si="102"/>
        <v>0</v>
      </c>
      <c r="CR55">
        <f t="shared" si="102"/>
        <v>0</v>
      </c>
      <c r="CS55">
        <f t="shared" si="102"/>
        <v>0</v>
      </c>
      <c r="CT55">
        <f t="shared" si="102"/>
        <v>0</v>
      </c>
      <c r="CU55">
        <f t="shared" si="102"/>
        <v>0</v>
      </c>
      <c r="CV55">
        <f t="shared" si="86"/>
        <v>0</v>
      </c>
      <c r="DF55" t="s">
        <v>282</v>
      </c>
      <c r="DG55">
        <f>+DG54</f>
        <v>1</v>
      </c>
      <c r="DH55">
        <f>+DH54</f>
        <v>0</v>
      </c>
      <c r="DJ55">
        <f>+DH55</f>
        <v>0</v>
      </c>
      <c r="DK55" s="7">
        <f>N('10_Sls_Fcst_FS'!E11)*CHOOSE(wa!$DG55,wa!$DD$47,wa!$DD$48,wa!$DD$49,wa!$DD$50,wa!$DD$51)</f>
        <v>0</v>
      </c>
      <c r="DL55" s="7">
        <f>N('10_Sls_Fcst_FS'!F11)*CHOOSE(wa!$DG55,wa!$DD$47,wa!$DD$48,wa!$DD$49,wa!$DD$50,wa!$DD$51)</f>
        <v>0</v>
      </c>
      <c r="DM55" s="7">
        <f>N('10_Sls_Fcst_FS'!G11)*CHOOSE(wa!$DG55,wa!$DD$47,wa!$DD$48,wa!$DD$49,wa!$DD$50,wa!$DD$51)</f>
        <v>0</v>
      </c>
      <c r="DN55" s="7">
        <f>N('10_Sls_Fcst_FS'!H11)*CHOOSE(wa!$DG55,wa!$DD$47,wa!$DD$48,wa!$DD$49,wa!$DD$50,wa!$DD$51)</f>
        <v>0</v>
      </c>
      <c r="DO55" s="7">
        <f>N('10_Sls_Fcst_FS'!I11)*CHOOSE(wa!$DG55,wa!$DD$47,wa!$DD$48,wa!$DD$49,wa!$DD$50,wa!$DD$51)</f>
        <v>0</v>
      </c>
      <c r="DP55" s="7">
        <f>N('10_Sls_Fcst_FS'!J11)*CHOOSE(wa!$DG55,wa!$DD$47,wa!$DD$48,wa!$DD$49,wa!$DD$50,wa!$DD$51)</f>
        <v>0</v>
      </c>
      <c r="DQ55" s="7">
        <f>N('10_Sls_Fcst_FS'!K11)*CHOOSE(wa!$DG55,wa!$DD$47,wa!$DD$48,wa!$DD$49,wa!$DD$50,wa!$DD$51)</f>
        <v>0</v>
      </c>
      <c r="DR55" s="7">
        <f>N('10_Sls_Fcst_FS'!L11)*CHOOSE(wa!$DG55,wa!$DD$47,wa!$DD$48,wa!$DD$49,wa!$DD$50,wa!$DD$51)</f>
        <v>0</v>
      </c>
      <c r="DS55" s="7">
        <f>N('10_Sls_Fcst_FS'!M11)*CHOOSE(wa!$DG55,wa!$DD$47,wa!$DD$48,wa!$DD$49,wa!$DD$50,wa!$DD$51)</f>
        <v>0</v>
      </c>
      <c r="DT55" s="7">
        <f>N('10_Sls_Fcst_FS'!N11)*CHOOSE(wa!$DG55,wa!$DD$47,wa!$DD$48,wa!$DD$49,wa!$DD$50,wa!$DD$51)</f>
        <v>0</v>
      </c>
      <c r="DU55" s="7">
        <f>N('10_Sls_Fcst_FS'!O11)*CHOOSE(wa!$DG55,wa!$DD$47,wa!$DD$48,wa!$DD$49,wa!$DD$50,wa!$DD$51)</f>
        <v>0</v>
      </c>
      <c r="DV55" s="7">
        <f>N('10_Sls_Fcst_FS'!P11)*CHOOSE(wa!$DG55,wa!$DD$47,wa!$DD$48,wa!$DD$49,wa!$DD$50,wa!$DD$51)</f>
        <v>0</v>
      </c>
      <c r="DW55" s="7">
        <f t="shared" si="28"/>
        <v>0</v>
      </c>
      <c r="DX55" s="187"/>
      <c r="DY55" s="7">
        <f>DK55*CHOOSE(wa!$DG55,wa!$DE$47,wa!$DE$48,wa!$DE$49,wa!$DE$50,wa!$DE$51)</f>
        <v>0</v>
      </c>
      <c r="DZ55" s="7">
        <f>DL55*CHOOSE(wa!$DG55,wa!$DE$47,wa!$DE$48,wa!$DE$49,wa!$DE$50,wa!$DE$51)</f>
        <v>0</v>
      </c>
      <c r="EA55" s="7">
        <f>DM55*CHOOSE(wa!$DG55,wa!$DE$47,wa!$DE$48,wa!$DE$49,wa!$DE$50,wa!$DE$51)</f>
        <v>0</v>
      </c>
      <c r="EB55" s="7">
        <f>DN55*CHOOSE(wa!$DG55,wa!$DE$47,wa!$DE$48,wa!$DE$49,wa!$DE$50,wa!$DE$51)</f>
        <v>0</v>
      </c>
      <c r="EC55" s="7">
        <f>DO55*CHOOSE(wa!$DG55,wa!$DE$47,wa!$DE$48,wa!$DE$49,wa!$DE$50,wa!$DE$51)</f>
        <v>0</v>
      </c>
      <c r="ED55" s="7">
        <f>DP55*CHOOSE(wa!$DG55,wa!$DE$47,wa!$DE$48,wa!$DE$49,wa!$DE$50,wa!$DE$51)</f>
        <v>0</v>
      </c>
      <c r="EE55" s="7">
        <f>DQ55*CHOOSE(wa!$DG55,wa!$DE$47,wa!$DE$48,wa!$DE$49,wa!$DE$50,wa!$DE$51)</f>
        <v>0</v>
      </c>
      <c r="EF55" s="7">
        <f>DR55*CHOOSE(wa!$DG55,wa!$DE$47,wa!$DE$48,wa!$DE$49,wa!$DE$50,wa!$DE$51)</f>
        <v>0</v>
      </c>
      <c r="EG55" s="7">
        <f>DS55*CHOOSE(wa!$DG55,wa!$DE$47,wa!$DE$48,wa!$DE$49,wa!$DE$50,wa!$DE$51)</f>
        <v>0</v>
      </c>
      <c r="EH55" s="7">
        <f>DT55*CHOOSE(wa!$DG55,wa!$DE$47,wa!$DE$48,wa!$DE$49,wa!$DE$50,wa!$DE$51)</f>
        <v>0</v>
      </c>
      <c r="EI55" s="7">
        <f>DU55*CHOOSE(wa!$DG55,wa!$DE$47,wa!$DE$48,wa!$DE$49,wa!$DE$50,wa!$DE$51)</f>
        <v>0</v>
      </c>
      <c r="EJ55" s="7">
        <f>DV55*CHOOSE(wa!$DG55,wa!$DE$47,wa!$DE$48,wa!$DE$49,wa!$DE$50,wa!$DE$51)</f>
        <v>0</v>
      </c>
      <c r="EK55">
        <f t="shared" si="29"/>
        <v>0</v>
      </c>
      <c r="EM55">
        <f t="shared" si="14"/>
        <v>0</v>
      </c>
      <c r="EN55">
        <f t="shared" si="30"/>
        <v>0</v>
      </c>
      <c r="EO55">
        <f t="shared" si="31"/>
        <v>0</v>
      </c>
      <c r="EP55">
        <f t="shared" si="32"/>
        <v>0</v>
      </c>
      <c r="EQ55">
        <f t="shared" si="33"/>
        <v>0</v>
      </c>
      <c r="ER55">
        <f t="shared" si="34"/>
        <v>0</v>
      </c>
      <c r="ES55">
        <f t="shared" si="35"/>
        <v>0</v>
      </c>
      <c r="ET55">
        <f t="shared" si="36"/>
        <v>0</v>
      </c>
      <c r="EU55">
        <f t="shared" si="37"/>
        <v>0</v>
      </c>
      <c r="EV55">
        <f t="shared" si="38"/>
        <v>0</v>
      </c>
      <c r="EW55">
        <f t="shared" si="39"/>
        <v>0</v>
      </c>
      <c r="EX55">
        <f t="shared" si="40"/>
        <v>0</v>
      </c>
      <c r="EY55">
        <f t="shared" si="41"/>
        <v>0</v>
      </c>
      <c r="FA55">
        <f t="shared" si="16"/>
        <v>0</v>
      </c>
      <c r="FB55">
        <f t="shared" si="42"/>
        <v>0</v>
      </c>
      <c r="FC55">
        <f t="shared" si="43"/>
        <v>0</v>
      </c>
      <c r="FD55">
        <f t="shared" si="44"/>
        <v>0</v>
      </c>
      <c r="FE55">
        <f t="shared" si="45"/>
        <v>0</v>
      </c>
      <c r="FF55">
        <f t="shared" si="46"/>
        <v>0</v>
      </c>
      <c r="FG55">
        <f t="shared" si="47"/>
        <v>0</v>
      </c>
      <c r="FH55">
        <f t="shared" si="48"/>
        <v>0</v>
      </c>
      <c r="FI55">
        <f t="shared" si="49"/>
        <v>0</v>
      </c>
      <c r="FJ55">
        <f t="shared" si="50"/>
        <v>0</v>
      </c>
      <c r="FK55">
        <f t="shared" si="51"/>
        <v>0</v>
      </c>
      <c r="FL55">
        <f t="shared" si="52"/>
        <v>0</v>
      </c>
      <c r="FM55">
        <f t="shared" si="53"/>
        <v>0</v>
      </c>
      <c r="FO55">
        <f t="shared" si="18"/>
        <v>0</v>
      </c>
      <c r="FP55">
        <f t="shared" si="54"/>
        <v>0</v>
      </c>
      <c r="FQ55">
        <f t="shared" si="55"/>
        <v>0</v>
      </c>
      <c r="FR55">
        <f t="shared" si="56"/>
        <v>0</v>
      </c>
      <c r="FS55">
        <f t="shared" si="57"/>
        <v>0</v>
      </c>
      <c r="FT55">
        <f t="shared" si="58"/>
        <v>0</v>
      </c>
      <c r="FU55">
        <f t="shared" si="59"/>
        <v>0</v>
      </c>
      <c r="FV55">
        <f t="shared" si="60"/>
        <v>0</v>
      </c>
      <c r="FW55">
        <f t="shared" si="61"/>
        <v>0</v>
      </c>
      <c r="FX55">
        <f t="shared" si="62"/>
        <v>0</v>
      </c>
      <c r="FY55">
        <f t="shared" si="63"/>
        <v>0</v>
      </c>
      <c r="FZ55">
        <f t="shared" si="64"/>
        <v>0</v>
      </c>
      <c r="GA55">
        <f t="shared" si="65"/>
        <v>0</v>
      </c>
      <c r="GC55">
        <f t="shared" si="20"/>
        <v>0</v>
      </c>
      <c r="GD55">
        <f t="shared" si="66"/>
        <v>0</v>
      </c>
      <c r="GE55">
        <f t="shared" si="67"/>
        <v>0</v>
      </c>
      <c r="GF55">
        <f t="shared" si="68"/>
        <v>0</v>
      </c>
      <c r="GG55">
        <f t="shared" si="69"/>
        <v>0</v>
      </c>
      <c r="GH55">
        <f t="shared" si="70"/>
        <v>0</v>
      </c>
      <c r="GI55">
        <f t="shared" si="71"/>
        <v>0</v>
      </c>
      <c r="GJ55">
        <f t="shared" si="72"/>
        <v>0</v>
      </c>
      <c r="GK55">
        <f t="shared" si="73"/>
        <v>0</v>
      </c>
      <c r="GL55">
        <f t="shared" si="74"/>
        <v>0</v>
      </c>
      <c r="GM55">
        <f t="shared" si="75"/>
        <v>0</v>
      </c>
      <c r="GN55">
        <f t="shared" si="76"/>
        <v>0</v>
      </c>
      <c r="GO55">
        <f t="shared" si="77"/>
        <v>0</v>
      </c>
    </row>
    <row r="56" spans="1:197" x14ac:dyDescent="0.3">
      <c r="A56" t="s">
        <v>209</v>
      </c>
      <c r="E56" s="130" t="s">
        <v>214</v>
      </c>
      <c r="F56" s="130" t="s">
        <v>215</v>
      </c>
      <c r="G56" s="8" t="s">
        <v>35</v>
      </c>
      <c r="H56" s="8"/>
      <c r="I56" s="8" t="s">
        <v>214</v>
      </c>
      <c r="J56" s="8" t="s">
        <v>215</v>
      </c>
      <c r="K56" s="8" t="s">
        <v>35</v>
      </c>
      <c r="L56" s="8"/>
      <c r="M56" t="s">
        <v>282</v>
      </c>
      <c r="N56" s="7">
        <v>1</v>
      </c>
      <c r="O56" s="7">
        <f>+IF(N56=1,0,1)</f>
        <v>0</v>
      </c>
      <c r="P56" s="7">
        <f>+O56</f>
        <v>0</v>
      </c>
      <c r="Q56" s="7"/>
      <c r="R56" s="7">
        <f>N('8_Sls_Fcst_G'!E12)*CHOOSE(wa!$N56,wa!$I$47,wa!$I$48,wa!$I$49,wa!$I$50,wa!$I$51)</f>
        <v>0</v>
      </c>
      <c r="S56" s="7">
        <f>N('8_Sls_Fcst_G'!F12)*CHOOSE(wa!$N56,wa!$I$47,wa!$I$48,wa!$I$49,wa!$I$50,wa!$I$51)</f>
        <v>0</v>
      </c>
      <c r="T56" s="7">
        <f>N('8_Sls_Fcst_G'!G12)*CHOOSE(wa!$N56,wa!$I$47,wa!$I$48,wa!$I$49,wa!$I$50,wa!$I$51)</f>
        <v>0</v>
      </c>
      <c r="U56" s="7">
        <f>N('8_Sls_Fcst_G'!H12)*CHOOSE(wa!$N56,wa!$I$47,wa!$I$48,wa!$I$49,wa!$I$50,wa!$I$51)</f>
        <v>0</v>
      </c>
      <c r="V56" s="7">
        <f>N('8_Sls_Fcst_G'!I12)*CHOOSE(wa!$N56,wa!$I$47,wa!$I$48,wa!$I$49,wa!$I$50,wa!$I$51)</f>
        <v>0</v>
      </c>
      <c r="W56" s="7">
        <f>N('8_Sls_Fcst_G'!J12)*CHOOSE(wa!$N56,wa!$I$47,wa!$I$48,wa!$I$49,wa!$I$50,wa!$I$51)</f>
        <v>0</v>
      </c>
      <c r="X56" s="7">
        <f>N('8_Sls_Fcst_G'!K12)*CHOOSE(wa!$N56,wa!$I$47,wa!$I$48,wa!$I$49,wa!$I$50,wa!$I$51)</f>
        <v>0</v>
      </c>
      <c r="Y56" s="7">
        <f>N('8_Sls_Fcst_G'!L12)*CHOOSE(wa!$N56,wa!$I$47,wa!$I$48,wa!$I$49,wa!$I$50,wa!$I$51)</f>
        <v>0</v>
      </c>
      <c r="Z56" s="7">
        <f>N('8_Sls_Fcst_G'!M12)*CHOOSE(wa!$N56,wa!$I$47,wa!$I$48,wa!$I$49,wa!$I$50,wa!$I$51)</f>
        <v>0</v>
      </c>
      <c r="AA56" s="7">
        <f>N('8_Sls_Fcst_G'!N12)*CHOOSE(wa!$N56,wa!$I$47,wa!$I$48,wa!$I$49,wa!$I$50,wa!$I$51)</f>
        <v>0</v>
      </c>
      <c r="AB56" s="7">
        <f>N('8_Sls_Fcst_G'!O12)*CHOOSE(wa!$N56,wa!$I$47,wa!$I$48,wa!$I$49,wa!$I$50,wa!$I$51)</f>
        <v>0</v>
      </c>
      <c r="AC56" s="7">
        <f>N('8_Sls_Fcst_G'!P12)*CHOOSE(wa!$N56,wa!$I$47,wa!$I$48,wa!$I$49,wa!$I$50,wa!$I$51)</f>
        <v>0</v>
      </c>
      <c r="AD56" s="7">
        <f t="shared" si="22"/>
        <v>0</v>
      </c>
      <c r="AF56" s="7">
        <f>R56*CHOOSE(wa!$N56,wa!$J$47,wa!$J$48,wa!$J$49,wa!$J$50,wa!$J$51)</f>
        <v>0</v>
      </c>
      <c r="AG56" s="7">
        <f>S56*CHOOSE(wa!$N56,wa!$J$47,wa!$J$48,wa!$J$49,wa!$J$50,wa!$J$51)</f>
        <v>0</v>
      </c>
      <c r="AH56" s="7">
        <f>T56*CHOOSE(wa!$N56,wa!$J$47,wa!$J$48,wa!$J$49,wa!$J$50,wa!$J$51)</f>
        <v>0</v>
      </c>
      <c r="AI56" s="7">
        <f>U56*CHOOSE(wa!$N56,wa!$J$47,wa!$J$48,wa!$J$49,wa!$J$50,wa!$J$51)</f>
        <v>0</v>
      </c>
      <c r="AJ56" s="7">
        <f>V56*CHOOSE(wa!$N56,wa!$J$47,wa!$J$48,wa!$J$49,wa!$J$50,wa!$J$51)</f>
        <v>0</v>
      </c>
      <c r="AK56" s="7">
        <f>W56*CHOOSE(wa!$N56,wa!$J$47,wa!$J$48,wa!$J$49,wa!$J$50,wa!$J$51)</f>
        <v>0</v>
      </c>
      <c r="AL56" s="7">
        <f>X56*CHOOSE(wa!$N56,wa!$J$47,wa!$J$48,wa!$J$49,wa!$J$50,wa!$J$51)</f>
        <v>0</v>
      </c>
      <c r="AM56" s="7">
        <f>Y56*CHOOSE(wa!$N56,wa!$J$47,wa!$J$48,wa!$J$49,wa!$J$50,wa!$J$51)</f>
        <v>0</v>
      </c>
      <c r="AN56" s="7">
        <f>Z56*CHOOSE(wa!$N56,wa!$J$47,wa!$J$48,wa!$J$49,wa!$J$50,wa!$J$51)</f>
        <v>0</v>
      </c>
      <c r="AO56" s="7">
        <f>AA56*CHOOSE(wa!$N56,wa!$J$47,wa!$J$48,wa!$J$49,wa!$J$50,wa!$J$51)</f>
        <v>0</v>
      </c>
      <c r="AP56" s="7">
        <f>AB56*CHOOSE(wa!$N56,wa!$J$47,wa!$J$48,wa!$J$49,wa!$J$50,wa!$J$51)</f>
        <v>0</v>
      </c>
      <c r="AQ56" s="7">
        <f>AC56*CHOOSE(wa!$N56,wa!$J$47,wa!$J$48,wa!$J$49,wa!$J$50,wa!$J$51)</f>
        <v>0</v>
      </c>
      <c r="AR56">
        <f t="shared" si="78"/>
        <v>0</v>
      </c>
      <c r="AT56">
        <f t="shared" si="6"/>
        <v>0</v>
      </c>
      <c r="AU56">
        <f t="shared" ref="AU56:BE56" si="103">+IF($N56=AU$47,1,0)*S56</f>
        <v>0</v>
      </c>
      <c r="AV56">
        <f t="shared" si="103"/>
        <v>0</v>
      </c>
      <c r="AW56">
        <f t="shared" si="103"/>
        <v>0</v>
      </c>
      <c r="AX56">
        <f t="shared" si="103"/>
        <v>0</v>
      </c>
      <c r="AY56">
        <f t="shared" si="103"/>
        <v>0</v>
      </c>
      <c r="AZ56">
        <f t="shared" si="103"/>
        <v>0</v>
      </c>
      <c r="BA56">
        <f t="shared" si="103"/>
        <v>0</v>
      </c>
      <c r="BB56">
        <f t="shared" si="103"/>
        <v>0</v>
      </c>
      <c r="BC56">
        <f t="shared" si="103"/>
        <v>0</v>
      </c>
      <c r="BD56">
        <f t="shared" si="103"/>
        <v>0</v>
      </c>
      <c r="BE56">
        <f t="shared" si="103"/>
        <v>0</v>
      </c>
      <c r="BF56">
        <f t="shared" si="80"/>
        <v>0</v>
      </c>
      <c r="BH56">
        <f t="shared" si="8"/>
        <v>0</v>
      </c>
      <c r="BI56">
        <f t="shared" ref="BI56:BS56" si="104">+IF($N56=BI$47,1,0)*S56</f>
        <v>0</v>
      </c>
      <c r="BJ56">
        <f t="shared" si="104"/>
        <v>0</v>
      </c>
      <c r="BK56">
        <f t="shared" si="104"/>
        <v>0</v>
      </c>
      <c r="BL56">
        <f t="shared" si="104"/>
        <v>0</v>
      </c>
      <c r="BM56">
        <f t="shared" si="104"/>
        <v>0</v>
      </c>
      <c r="BN56">
        <f t="shared" si="104"/>
        <v>0</v>
      </c>
      <c r="BO56">
        <f t="shared" si="104"/>
        <v>0</v>
      </c>
      <c r="BP56">
        <f t="shared" si="104"/>
        <v>0</v>
      </c>
      <c r="BQ56">
        <f t="shared" si="104"/>
        <v>0</v>
      </c>
      <c r="BR56">
        <f t="shared" si="104"/>
        <v>0</v>
      </c>
      <c r="BS56">
        <f t="shared" si="104"/>
        <v>0</v>
      </c>
      <c r="BT56">
        <f t="shared" si="82"/>
        <v>0</v>
      </c>
      <c r="BV56">
        <f t="shared" si="10"/>
        <v>0</v>
      </c>
      <c r="BW56">
        <f t="shared" ref="BW56:CG56" si="105">+IF($N56=BW$47,1,0)*S56</f>
        <v>0</v>
      </c>
      <c r="BX56">
        <f t="shared" si="105"/>
        <v>0</v>
      </c>
      <c r="BY56">
        <f t="shared" si="105"/>
        <v>0</v>
      </c>
      <c r="BZ56">
        <f t="shared" si="105"/>
        <v>0</v>
      </c>
      <c r="CA56">
        <f t="shared" si="105"/>
        <v>0</v>
      </c>
      <c r="CB56">
        <f t="shared" si="105"/>
        <v>0</v>
      </c>
      <c r="CC56">
        <f t="shared" si="105"/>
        <v>0</v>
      </c>
      <c r="CD56">
        <f t="shared" si="105"/>
        <v>0</v>
      </c>
      <c r="CE56">
        <f t="shared" si="105"/>
        <v>0</v>
      </c>
      <c r="CF56">
        <f t="shared" si="105"/>
        <v>0</v>
      </c>
      <c r="CG56">
        <f t="shared" si="105"/>
        <v>0</v>
      </c>
      <c r="CH56">
        <f t="shared" si="84"/>
        <v>0</v>
      </c>
      <c r="CJ56">
        <f t="shared" si="12"/>
        <v>0</v>
      </c>
      <c r="CK56">
        <f t="shared" ref="CK56:CU56" si="106">+IF($N56=CK$47,1,0)*S56</f>
        <v>0</v>
      </c>
      <c r="CL56">
        <f t="shared" si="106"/>
        <v>0</v>
      </c>
      <c r="CM56">
        <f t="shared" si="106"/>
        <v>0</v>
      </c>
      <c r="CN56">
        <f t="shared" si="106"/>
        <v>0</v>
      </c>
      <c r="CO56">
        <f t="shared" si="106"/>
        <v>0</v>
      </c>
      <c r="CP56">
        <f t="shared" si="106"/>
        <v>0</v>
      </c>
      <c r="CQ56">
        <f t="shared" si="106"/>
        <v>0</v>
      </c>
      <c r="CR56">
        <f t="shared" si="106"/>
        <v>0</v>
      </c>
      <c r="CS56">
        <f t="shared" si="106"/>
        <v>0</v>
      </c>
      <c r="CT56">
        <f t="shared" si="106"/>
        <v>0</v>
      </c>
      <c r="CU56">
        <f t="shared" si="106"/>
        <v>0</v>
      </c>
      <c r="CV56">
        <f t="shared" si="86"/>
        <v>0</v>
      </c>
      <c r="CZ56" s="8"/>
      <c r="DA56" s="8"/>
      <c r="DB56" s="8"/>
      <c r="DC56" s="8"/>
      <c r="DD56" s="8"/>
      <c r="DE56" s="8"/>
      <c r="DF56" s="7" t="s">
        <v>283</v>
      </c>
      <c r="DG56" s="7">
        <v>1</v>
      </c>
      <c r="DH56" s="7">
        <f>+IF(DG56=1,0,1)</f>
        <v>0</v>
      </c>
      <c r="DI56" s="7">
        <f>+DH56</f>
        <v>0</v>
      </c>
      <c r="DJ56" s="7"/>
      <c r="DK56" s="7">
        <f>N('10_Sls_Fcst_FS'!E12)*CHOOSE(wa!$DG56,wa!$DB$47,wa!$DB$48,wa!$DB$49,wa!$DB$50,wa!$DB$51)</f>
        <v>0</v>
      </c>
      <c r="DL56" s="7">
        <f>N('10_Sls_Fcst_FS'!F12)*CHOOSE(wa!$DG56,wa!$DB$47,wa!$DB$48,wa!$DB$49,wa!$DB$50,wa!$DB$51)</f>
        <v>0</v>
      </c>
      <c r="DM56" s="7">
        <f>N('10_Sls_Fcst_FS'!G12)*CHOOSE(wa!$DG56,wa!$DB$47,wa!$DB$48,wa!$DB$49,wa!$DB$50,wa!$DB$51)</f>
        <v>0</v>
      </c>
      <c r="DN56" s="7">
        <f>N('10_Sls_Fcst_FS'!H12)*CHOOSE(wa!$DG56,wa!$DB$47,wa!$DB$48,wa!$DB$49,wa!$DB$50,wa!$DB$51)</f>
        <v>0</v>
      </c>
      <c r="DO56" s="7">
        <f>N('10_Sls_Fcst_FS'!I12)*CHOOSE(wa!$DG56,wa!$DB$47,wa!$DB$48,wa!$DB$49,wa!$DB$50,wa!$DB$51)</f>
        <v>0</v>
      </c>
      <c r="DP56" s="7">
        <f>N('10_Sls_Fcst_FS'!J12)*CHOOSE(wa!$DG56,wa!$DB$47,wa!$DB$48,wa!$DB$49,wa!$DB$50,wa!$DB$51)</f>
        <v>0</v>
      </c>
      <c r="DQ56" s="7">
        <f>N('10_Sls_Fcst_FS'!K12)*CHOOSE(wa!$DG56,wa!$DB$47,wa!$DB$48,wa!$DB$49,wa!$DB$50,wa!$DB$51)</f>
        <v>0</v>
      </c>
      <c r="DR56" s="7">
        <f>N('10_Sls_Fcst_FS'!L12)*CHOOSE(wa!$DG56,wa!$DB$47,wa!$DB$48,wa!$DB$49,wa!$DB$50,wa!$DB$51)</f>
        <v>0</v>
      </c>
      <c r="DS56" s="7">
        <f>N('10_Sls_Fcst_FS'!M12)*CHOOSE(wa!$DG56,wa!$DB$47,wa!$DB$48,wa!$DB$49,wa!$DB$50,wa!$DB$51)</f>
        <v>0</v>
      </c>
      <c r="DT56" s="7">
        <f>N('10_Sls_Fcst_FS'!N12)*CHOOSE(wa!$DG56,wa!$DB$47,wa!$DB$48,wa!$DB$49,wa!$DB$50,wa!$DB$51)</f>
        <v>0</v>
      </c>
      <c r="DU56" s="7">
        <f>N('10_Sls_Fcst_FS'!O12)*CHOOSE(wa!$DG56,wa!$DB$47,wa!$DB$48,wa!$DB$49,wa!$DB$50,wa!$DB$51)</f>
        <v>0</v>
      </c>
      <c r="DV56" s="7">
        <f>N('10_Sls_Fcst_FS'!P12)*CHOOSE(wa!$DG56,wa!$DB$47,wa!$DB$48,wa!$DB$49,wa!$DB$50,wa!$DB$51)</f>
        <v>0</v>
      </c>
      <c r="DW56" s="7">
        <f t="shared" si="23"/>
        <v>0</v>
      </c>
      <c r="DX56" s="9"/>
      <c r="DY56" s="7">
        <f>DK56*CHOOSE(wa!$DG56,wa!$DC$47,wa!$DC$48,wa!$DC$49,wa!$DC$50,wa!$DC$51)</f>
        <v>0</v>
      </c>
      <c r="DZ56" s="7">
        <f>DL56*CHOOSE(wa!$DG56,wa!$DC$47,wa!$DC$48,wa!$DC$49,wa!$DC$50,wa!$DC$51)</f>
        <v>0</v>
      </c>
      <c r="EA56" s="7">
        <f>DM56*CHOOSE(wa!$DG56,wa!$DC$47,wa!$DC$48,wa!$DC$49,wa!$DC$50,wa!$DC$51)</f>
        <v>0</v>
      </c>
      <c r="EB56" s="7">
        <f>DN56*CHOOSE(wa!$DG56,wa!$DC$47,wa!$DC$48,wa!$DC$49,wa!$DC$50,wa!$DC$51)</f>
        <v>0</v>
      </c>
      <c r="EC56" s="7">
        <f>DO56*CHOOSE(wa!$DG56,wa!$DC$47,wa!$DC$48,wa!$DC$49,wa!$DC$50,wa!$DC$51)</f>
        <v>0</v>
      </c>
      <c r="ED56" s="7">
        <f>DP56*CHOOSE(wa!$DG56,wa!$DC$47,wa!$DC$48,wa!$DC$49,wa!$DC$50,wa!$DC$51)</f>
        <v>0</v>
      </c>
      <c r="EE56" s="7">
        <f>DQ56*CHOOSE(wa!$DG56,wa!$DC$47,wa!$DC$48,wa!$DC$49,wa!$DC$50,wa!$DC$51)</f>
        <v>0</v>
      </c>
      <c r="EF56" s="7">
        <f>DR56*CHOOSE(wa!$DG56,wa!$DC$47,wa!$DC$48,wa!$DC$49,wa!$DC$50,wa!$DC$51)</f>
        <v>0</v>
      </c>
      <c r="EG56" s="7">
        <f>DS56*CHOOSE(wa!$DG56,wa!$DC$47,wa!$DC$48,wa!$DC$49,wa!$DC$50,wa!$DC$51)</f>
        <v>0</v>
      </c>
      <c r="EH56" s="7">
        <f>DT56*CHOOSE(wa!$DG56,wa!$DC$47,wa!$DC$48,wa!$DC$49,wa!$DC$50,wa!$DC$51)</f>
        <v>0</v>
      </c>
      <c r="EI56" s="7">
        <f>DU56*CHOOSE(wa!$DG56,wa!$DC$47,wa!$DC$48,wa!$DC$49,wa!$DC$50,wa!$DC$51)</f>
        <v>0</v>
      </c>
      <c r="EJ56" s="7">
        <f>DV56*CHOOSE(wa!$DG56,wa!$DC$47,wa!$DC$48,wa!$DC$49,wa!$DC$50,wa!$DC$51)</f>
        <v>0</v>
      </c>
      <c r="EK56">
        <f t="shared" si="29"/>
        <v>0</v>
      </c>
      <c r="EM56">
        <f t="shared" si="14"/>
        <v>0</v>
      </c>
      <c r="EN56">
        <f t="shared" si="30"/>
        <v>0</v>
      </c>
      <c r="EO56">
        <f t="shared" si="31"/>
        <v>0</v>
      </c>
      <c r="EP56">
        <f t="shared" si="32"/>
        <v>0</v>
      </c>
      <c r="EQ56">
        <f t="shared" si="33"/>
        <v>0</v>
      </c>
      <c r="ER56">
        <f t="shared" si="34"/>
        <v>0</v>
      </c>
      <c r="ES56">
        <f t="shared" si="35"/>
        <v>0</v>
      </c>
      <c r="ET56">
        <f t="shared" si="36"/>
        <v>0</v>
      </c>
      <c r="EU56">
        <f t="shared" si="37"/>
        <v>0</v>
      </c>
      <c r="EV56">
        <f t="shared" si="38"/>
        <v>0</v>
      </c>
      <c r="EW56">
        <f t="shared" si="39"/>
        <v>0</v>
      </c>
      <c r="EX56">
        <f t="shared" si="40"/>
        <v>0</v>
      </c>
      <c r="EY56">
        <f t="shared" si="41"/>
        <v>0</v>
      </c>
      <c r="FA56">
        <f t="shared" si="16"/>
        <v>0</v>
      </c>
      <c r="FB56">
        <f t="shared" si="42"/>
        <v>0</v>
      </c>
      <c r="FC56">
        <f t="shared" si="43"/>
        <v>0</v>
      </c>
      <c r="FD56">
        <f t="shared" si="44"/>
        <v>0</v>
      </c>
      <c r="FE56">
        <f t="shared" si="45"/>
        <v>0</v>
      </c>
      <c r="FF56">
        <f t="shared" si="46"/>
        <v>0</v>
      </c>
      <c r="FG56">
        <f t="shared" si="47"/>
        <v>0</v>
      </c>
      <c r="FH56">
        <f t="shared" si="48"/>
        <v>0</v>
      </c>
      <c r="FI56">
        <f t="shared" si="49"/>
        <v>0</v>
      </c>
      <c r="FJ56">
        <f t="shared" si="50"/>
        <v>0</v>
      </c>
      <c r="FK56">
        <f t="shared" si="51"/>
        <v>0</v>
      </c>
      <c r="FL56">
        <f t="shared" si="52"/>
        <v>0</v>
      </c>
      <c r="FM56">
        <f t="shared" si="53"/>
        <v>0</v>
      </c>
      <c r="FO56">
        <f t="shared" si="18"/>
        <v>0</v>
      </c>
      <c r="FP56">
        <f t="shared" si="54"/>
        <v>0</v>
      </c>
      <c r="FQ56">
        <f t="shared" si="55"/>
        <v>0</v>
      </c>
      <c r="FR56">
        <f t="shared" si="56"/>
        <v>0</v>
      </c>
      <c r="FS56">
        <f t="shared" si="57"/>
        <v>0</v>
      </c>
      <c r="FT56">
        <f t="shared" si="58"/>
        <v>0</v>
      </c>
      <c r="FU56">
        <f t="shared" si="59"/>
        <v>0</v>
      </c>
      <c r="FV56">
        <f t="shared" si="60"/>
        <v>0</v>
      </c>
      <c r="FW56">
        <f t="shared" si="61"/>
        <v>0</v>
      </c>
      <c r="FX56">
        <f t="shared" si="62"/>
        <v>0</v>
      </c>
      <c r="FY56">
        <f t="shared" si="63"/>
        <v>0</v>
      </c>
      <c r="FZ56">
        <f t="shared" si="64"/>
        <v>0</v>
      </c>
      <c r="GA56">
        <f t="shared" si="65"/>
        <v>0</v>
      </c>
      <c r="GC56">
        <f t="shared" si="20"/>
        <v>0</v>
      </c>
      <c r="GD56">
        <f t="shared" si="66"/>
        <v>0</v>
      </c>
      <c r="GE56">
        <f t="shared" si="67"/>
        <v>0</v>
      </c>
      <c r="GF56">
        <f t="shared" si="68"/>
        <v>0</v>
      </c>
      <c r="GG56">
        <f t="shared" si="69"/>
        <v>0</v>
      </c>
      <c r="GH56">
        <f t="shared" si="70"/>
        <v>0</v>
      </c>
      <c r="GI56">
        <f t="shared" si="71"/>
        <v>0</v>
      </c>
      <c r="GJ56">
        <f t="shared" si="72"/>
        <v>0</v>
      </c>
      <c r="GK56">
        <f t="shared" si="73"/>
        <v>0</v>
      </c>
      <c r="GL56">
        <f t="shared" si="74"/>
        <v>0</v>
      </c>
      <c r="GM56">
        <f t="shared" si="75"/>
        <v>0</v>
      </c>
      <c r="GN56">
        <f t="shared" si="76"/>
        <v>0</v>
      </c>
      <c r="GO56">
        <f t="shared" si="77"/>
        <v>0</v>
      </c>
    </row>
    <row r="57" spans="1:197" x14ac:dyDescent="0.3">
      <c r="E57" s="7" t="s">
        <v>212</v>
      </c>
      <c r="F57" s="7" t="s">
        <v>210</v>
      </c>
      <c r="G57" s="122" t="s">
        <v>211</v>
      </c>
      <c r="H57" s="122"/>
      <c r="I57" s="7" t="s">
        <v>213</v>
      </c>
      <c r="J57" s="7" t="s">
        <v>213</v>
      </c>
      <c r="K57" s="7" t="s">
        <v>213</v>
      </c>
      <c r="L57" s="7"/>
      <c r="M57" s="7" t="s">
        <v>283</v>
      </c>
      <c r="N57">
        <f>+N56</f>
        <v>1</v>
      </c>
      <c r="O57">
        <f>+O56</f>
        <v>0</v>
      </c>
      <c r="Q57">
        <f>+O57</f>
        <v>0</v>
      </c>
      <c r="R57" s="7">
        <f>N('8_Sls_Fcst_G'!E13)*CHOOSE(wa!$N57,wa!$K$47,wa!$K$48,wa!$K$49,wa!$K$50,wa!$K$51)</f>
        <v>0</v>
      </c>
      <c r="S57" s="7">
        <f>N('8_Sls_Fcst_G'!F13)*CHOOSE(wa!$N57,wa!$K$47,wa!$K$48,wa!$K$49,wa!$K$50,wa!$K$51)</f>
        <v>0</v>
      </c>
      <c r="T57" s="7">
        <f>N('8_Sls_Fcst_G'!G13)*CHOOSE(wa!$N57,wa!$K$47,wa!$K$48,wa!$K$49,wa!$K$50,wa!$K$51)</f>
        <v>0</v>
      </c>
      <c r="U57" s="7">
        <f>N('8_Sls_Fcst_G'!H13)*CHOOSE(wa!$N57,wa!$K$47,wa!$K$48,wa!$K$49,wa!$K$50,wa!$K$51)</f>
        <v>0</v>
      </c>
      <c r="V57" s="7">
        <f>N('8_Sls_Fcst_G'!I13)*CHOOSE(wa!$N57,wa!$K$47,wa!$K$48,wa!$K$49,wa!$K$50,wa!$K$51)</f>
        <v>0</v>
      </c>
      <c r="W57" s="7">
        <f>N('8_Sls_Fcst_G'!J13)*CHOOSE(wa!$N57,wa!$K$47,wa!$K$48,wa!$K$49,wa!$K$50,wa!$K$51)</f>
        <v>0</v>
      </c>
      <c r="X57" s="7">
        <f>N('8_Sls_Fcst_G'!K13)*CHOOSE(wa!$N57,wa!$K$47,wa!$K$48,wa!$K$49,wa!$K$50,wa!$K$51)</f>
        <v>0</v>
      </c>
      <c r="Y57" s="7">
        <f>N('8_Sls_Fcst_G'!L13)*CHOOSE(wa!$N57,wa!$K$47,wa!$K$48,wa!$K$49,wa!$K$50,wa!$K$51)</f>
        <v>0</v>
      </c>
      <c r="Z57" s="7">
        <f>N('8_Sls_Fcst_G'!M13)*CHOOSE(wa!$N57,wa!$K$47,wa!$K$48,wa!$K$49,wa!$K$50,wa!$K$51)</f>
        <v>0</v>
      </c>
      <c r="AA57" s="7">
        <f>N('8_Sls_Fcst_G'!N13)*CHOOSE(wa!$N57,wa!$K$47,wa!$K$48,wa!$K$49,wa!$K$50,wa!$K$51)</f>
        <v>0</v>
      </c>
      <c r="AB57" s="7">
        <f>N('8_Sls_Fcst_G'!O13)*CHOOSE(wa!$N57,wa!$K$47,wa!$K$48,wa!$K$49,wa!$K$50,wa!$K$51)</f>
        <v>0</v>
      </c>
      <c r="AC57" s="7">
        <f>N('8_Sls_Fcst_G'!P13)*CHOOSE(wa!$N57,wa!$K$47,wa!$K$48,wa!$K$49,wa!$K$50,wa!$K$51)</f>
        <v>0</v>
      </c>
      <c r="AD57" s="7">
        <f t="shared" si="22"/>
        <v>0</v>
      </c>
      <c r="AF57" s="7">
        <f>R57*CHOOSE(wa!$N57,wa!$L$47,wa!$L$48,wa!$L$49,wa!$L$50,wa!$L$51)</f>
        <v>0</v>
      </c>
      <c r="AG57" s="7">
        <f>S57*CHOOSE(wa!$N57,wa!$L$47,wa!$L$48,wa!$L$49,wa!$L$50,wa!$L$51)</f>
        <v>0</v>
      </c>
      <c r="AH57" s="7">
        <f>T57*CHOOSE(wa!$N57,wa!$L$47,wa!$L$48,wa!$L$49,wa!$L$50,wa!$L$51)</f>
        <v>0</v>
      </c>
      <c r="AI57" s="7">
        <f>U57*CHOOSE(wa!$N57,wa!$L$47,wa!$L$48,wa!$L$49,wa!$L$50,wa!$L$51)</f>
        <v>0</v>
      </c>
      <c r="AJ57" s="7">
        <f>V57*CHOOSE(wa!$N57,wa!$L$47,wa!$L$48,wa!$L$49,wa!$L$50,wa!$L$51)</f>
        <v>0</v>
      </c>
      <c r="AK57" s="7">
        <f>W57*CHOOSE(wa!$N57,wa!$L$47,wa!$L$48,wa!$L$49,wa!$L$50,wa!$L$51)</f>
        <v>0</v>
      </c>
      <c r="AL57" s="7">
        <f>X57*CHOOSE(wa!$N57,wa!$L$47,wa!$L$48,wa!$L$49,wa!$L$50,wa!$L$51)</f>
        <v>0</v>
      </c>
      <c r="AM57" s="7">
        <f>Y57*CHOOSE(wa!$N57,wa!$L$47,wa!$L$48,wa!$L$49,wa!$L$50,wa!$L$51)</f>
        <v>0</v>
      </c>
      <c r="AN57" s="7">
        <f>Z57*CHOOSE(wa!$N57,wa!$L$47,wa!$L$48,wa!$L$49,wa!$L$50,wa!$L$51)</f>
        <v>0</v>
      </c>
      <c r="AO57" s="7">
        <f>AA57*CHOOSE(wa!$N57,wa!$L$47,wa!$L$48,wa!$L$49,wa!$L$50,wa!$L$51)</f>
        <v>0</v>
      </c>
      <c r="AP57" s="7">
        <f>AB57*CHOOSE(wa!$N57,wa!$L$47,wa!$L$48,wa!$L$49,wa!$L$50,wa!$L$51)</f>
        <v>0</v>
      </c>
      <c r="AQ57" s="7">
        <f>AC57*CHOOSE(wa!$N57,wa!$L$47,wa!$L$48,wa!$L$49,wa!$L$50,wa!$L$51)</f>
        <v>0</v>
      </c>
      <c r="AR57">
        <f t="shared" si="78"/>
        <v>0</v>
      </c>
      <c r="AT57">
        <f t="shared" si="6"/>
        <v>0</v>
      </c>
      <c r="AU57">
        <f t="shared" ref="AU57:BE57" si="107">+IF($N57=AU$47,1,0)*S57</f>
        <v>0</v>
      </c>
      <c r="AV57">
        <f t="shared" si="107"/>
        <v>0</v>
      </c>
      <c r="AW57">
        <f t="shared" si="107"/>
        <v>0</v>
      </c>
      <c r="AX57">
        <f t="shared" si="107"/>
        <v>0</v>
      </c>
      <c r="AY57">
        <f t="shared" si="107"/>
        <v>0</v>
      </c>
      <c r="AZ57">
        <f t="shared" si="107"/>
        <v>0</v>
      </c>
      <c r="BA57">
        <f t="shared" si="107"/>
        <v>0</v>
      </c>
      <c r="BB57">
        <f t="shared" si="107"/>
        <v>0</v>
      </c>
      <c r="BC57">
        <f t="shared" si="107"/>
        <v>0</v>
      </c>
      <c r="BD57">
        <f t="shared" si="107"/>
        <v>0</v>
      </c>
      <c r="BE57">
        <f t="shared" si="107"/>
        <v>0</v>
      </c>
      <c r="BF57">
        <f t="shared" si="80"/>
        <v>0</v>
      </c>
      <c r="BH57">
        <f t="shared" si="8"/>
        <v>0</v>
      </c>
      <c r="BI57">
        <f t="shared" ref="BI57:BS57" si="108">+IF($N57=BI$47,1,0)*S57</f>
        <v>0</v>
      </c>
      <c r="BJ57">
        <f t="shared" si="108"/>
        <v>0</v>
      </c>
      <c r="BK57">
        <f t="shared" si="108"/>
        <v>0</v>
      </c>
      <c r="BL57">
        <f t="shared" si="108"/>
        <v>0</v>
      </c>
      <c r="BM57">
        <f t="shared" si="108"/>
        <v>0</v>
      </c>
      <c r="BN57">
        <f t="shared" si="108"/>
        <v>0</v>
      </c>
      <c r="BO57">
        <f t="shared" si="108"/>
        <v>0</v>
      </c>
      <c r="BP57">
        <f t="shared" si="108"/>
        <v>0</v>
      </c>
      <c r="BQ57">
        <f t="shared" si="108"/>
        <v>0</v>
      </c>
      <c r="BR57">
        <f t="shared" si="108"/>
        <v>0</v>
      </c>
      <c r="BS57">
        <f t="shared" si="108"/>
        <v>0</v>
      </c>
      <c r="BT57">
        <f t="shared" si="82"/>
        <v>0</v>
      </c>
      <c r="BV57">
        <f t="shared" si="10"/>
        <v>0</v>
      </c>
      <c r="BW57">
        <f t="shared" ref="BW57:CG57" si="109">+IF($N57=BW$47,1,0)*S57</f>
        <v>0</v>
      </c>
      <c r="BX57">
        <f t="shared" si="109"/>
        <v>0</v>
      </c>
      <c r="BY57">
        <f t="shared" si="109"/>
        <v>0</v>
      </c>
      <c r="BZ57">
        <f t="shared" si="109"/>
        <v>0</v>
      </c>
      <c r="CA57">
        <f t="shared" si="109"/>
        <v>0</v>
      </c>
      <c r="CB57">
        <f t="shared" si="109"/>
        <v>0</v>
      </c>
      <c r="CC57">
        <f t="shared" si="109"/>
        <v>0</v>
      </c>
      <c r="CD57">
        <f t="shared" si="109"/>
        <v>0</v>
      </c>
      <c r="CE57">
        <f t="shared" si="109"/>
        <v>0</v>
      </c>
      <c r="CF57">
        <f t="shared" si="109"/>
        <v>0</v>
      </c>
      <c r="CG57">
        <f t="shared" si="109"/>
        <v>0</v>
      </c>
      <c r="CH57">
        <f t="shared" si="84"/>
        <v>0</v>
      </c>
      <c r="CJ57">
        <f t="shared" si="12"/>
        <v>0</v>
      </c>
      <c r="CK57">
        <f t="shared" ref="CK57:CU57" si="110">+IF($N57=CK$47,1,0)*S57</f>
        <v>0</v>
      </c>
      <c r="CL57">
        <f t="shared" si="110"/>
        <v>0</v>
      </c>
      <c r="CM57">
        <f t="shared" si="110"/>
        <v>0</v>
      </c>
      <c r="CN57">
        <f t="shared" si="110"/>
        <v>0</v>
      </c>
      <c r="CO57">
        <f t="shared" si="110"/>
        <v>0</v>
      </c>
      <c r="CP57">
        <f t="shared" si="110"/>
        <v>0</v>
      </c>
      <c r="CQ57">
        <f t="shared" si="110"/>
        <v>0</v>
      </c>
      <c r="CR57">
        <f t="shared" si="110"/>
        <v>0</v>
      </c>
      <c r="CS57">
        <f t="shared" si="110"/>
        <v>0</v>
      </c>
      <c r="CT57">
        <f t="shared" si="110"/>
        <v>0</v>
      </c>
      <c r="CU57">
        <f t="shared" si="110"/>
        <v>0</v>
      </c>
      <c r="CV57">
        <f t="shared" si="86"/>
        <v>0</v>
      </c>
      <c r="CZ57" s="122"/>
      <c r="DA57" s="122"/>
      <c r="DB57" s="7"/>
      <c r="DC57" s="7"/>
      <c r="DD57" s="7"/>
      <c r="DE57" s="7"/>
      <c r="DF57" t="s">
        <v>284</v>
      </c>
      <c r="DG57">
        <f>+DG56</f>
        <v>1</v>
      </c>
      <c r="DH57">
        <f>+DH56</f>
        <v>0</v>
      </c>
      <c r="DJ57">
        <f>+DH57</f>
        <v>0</v>
      </c>
      <c r="DK57" s="7">
        <f>N('10_Sls_Fcst_FS'!E13)*CHOOSE(wa!$DG57,wa!$DD$47,wa!$DD$48,wa!$DD$49,wa!$DD$50,wa!$DD$51)</f>
        <v>0</v>
      </c>
      <c r="DL57" s="7">
        <f>N('10_Sls_Fcst_FS'!F13)*CHOOSE(wa!$DG57,wa!$DD$47,wa!$DD$48,wa!$DD$49,wa!$DD$50,wa!$DD$51)</f>
        <v>0</v>
      </c>
      <c r="DM57" s="7">
        <f>N('10_Sls_Fcst_FS'!G13)*CHOOSE(wa!$DG57,wa!$DD$47,wa!$DD$48,wa!$DD$49,wa!$DD$50,wa!$DD$51)</f>
        <v>0</v>
      </c>
      <c r="DN57" s="7">
        <f>N('10_Sls_Fcst_FS'!H13)*CHOOSE(wa!$DG57,wa!$DD$47,wa!$DD$48,wa!$DD$49,wa!$DD$50,wa!$DD$51)</f>
        <v>0</v>
      </c>
      <c r="DO57" s="7">
        <f>N('10_Sls_Fcst_FS'!I13)*CHOOSE(wa!$DG57,wa!$DD$47,wa!$DD$48,wa!$DD$49,wa!$DD$50,wa!$DD$51)</f>
        <v>0</v>
      </c>
      <c r="DP57" s="7">
        <f>N('10_Sls_Fcst_FS'!J13)*CHOOSE(wa!$DG57,wa!$DD$47,wa!$DD$48,wa!$DD$49,wa!$DD$50,wa!$DD$51)</f>
        <v>0</v>
      </c>
      <c r="DQ57" s="7">
        <f>N('10_Sls_Fcst_FS'!K13)*CHOOSE(wa!$DG57,wa!$DD$47,wa!$DD$48,wa!$DD$49,wa!$DD$50,wa!$DD$51)</f>
        <v>0</v>
      </c>
      <c r="DR57" s="7">
        <f>N('10_Sls_Fcst_FS'!L13)*CHOOSE(wa!$DG57,wa!$DD$47,wa!$DD$48,wa!$DD$49,wa!$DD$50,wa!$DD$51)</f>
        <v>0</v>
      </c>
      <c r="DS57" s="7">
        <f>N('10_Sls_Fcst_FS'!M13)*CHOOSE(wa!$DG57,wa!$DD$47,wa!$DD$48,wa!$DD$49,wa!$DD$50,wa!$DD$51)</f>
        <v>0</v>
      </c>
      <c r="DT57" s="7">
        <f>N('10_Sls_Fcst_FS'!N13)*CHOOSE(wa!$DG57,wa!$DD$47,wa!$DD$48,wa!$DD$49,wa!$DD$50,wa!$DD$51)</f>
        <v>0</v>
      </c>
      <c r="DU57" s="7">
        <f>N('10_Sls_Fcst_FS'!O13)*CHOOSE(wa!$DG57,wa!$DD$47,wa!$DD$48,wa!$DD$49,wa!$DD$50,wa!$DD$51)</f>
        <v>0</v>
      </c>
      <c r="DV57" s="7">
        <f>N('10_Sls_Fcst_FS'!P13)*CHOOSE(wa!$DG57,wa!$DD$47,wa!$DD$48,wa!$DD$49,wa!$DD$50,wa!$DD$51)</f>
        <v>0</v>
      </c>
      <c r="DW57" s="7">
        <f t="shared" si="23"/>
        <v>0</v>
      </c>
      <c r="DX57" s="9"/>
      <c r="DY57" s="7">
        <f>DK57*CHOOSE(wa!$DG57,wa!$DE$47,wa!$DE$48,wa!$DE$49,wa!$DE$50,wa!$DE$51)</f>
        <v>0</v>
      </c>
      <c r="DZ57" s="7">
        <f>DL57*CHOOSE(wa!$DG57,wa!$DE$47,wa!$DE$48,wa!$DE$49,wa!$DE$50,wa!$DE$51)</f>
        <v>0</v>
      </c>
      <c r="EA57" s="7">
        <f>DM57*CHOOSE(wa!$DG57,wa!$DE$47,wa!$DE$48,wa!$DE$49,wa!$DE$50,wa!$DE$51)</f>
        <v>0</v>
      </c>
      <c r="EB57" s="7">
        <f>DN57*CHOOSE(wa!$DG57,wa!$DE$47,wa!$DE$48,wa!$DE$49,wa!$DE$50,wa!$DE$51)</f>
        <v>0</v>
      </c>
      <c r="EC57" s="7">
        <f>DO57*CHOOSE(wa!$DG57,wa!$DE$47,wa!$DE$48,wa!$DE$49,wa!$DE$50,wa!$DE$51)</f>
        <v>0</v>
      </c>
      <c r="ED57" s="7">
        <f>DP57*CHOOSE(wa!$DG57,wa!$DE$47,wa!$DE$48,wa!$DE$49,wa!$DE$50,wa!$DE$51)</f>
        <v>0</v>
      </c>
      <c r="EE57" s="7">
        <f>DQ57*CHOOSE(wa!$DG57,wa!$DE$47,wa!$DE$48,wa!$DE$49,wa!$DE$50,wa!$DE$51)</f>
        <v>0</v>
      </c>
      <c r="EF57" s="7">
        <f>DR57*CHOOSE(wa!$DG57,wa!$DE$47,wa!$DE$48,wa!$DE$49,wa!$DE$50,wa!$DE$51)</f>
        <v>0</v>
      </c>
      <c r="EG57" s="7">
        <f>DS57*CHOOSE(wa!$DG57,wa!$DE$47,wa!$DE$48,wa!$DE$49,wa!$DE$50,wa!$DE$51)</f>
        <v>0</v>
      </c>
      <c r="EH57" s="7">
        <f>DT57*CHOOSE(wa!$DG57,wa!$DE$47,wa!$DE$48,wa!$DE$49,wa!$DE$50,wa!$DE$51)</f>
        <v>0</v>
      </c>
      <c r="EI57" s="7">
        <f>DU57*CHOOSE(wa!$DG57,wa!$DE$47,wa!$DE$48,wa!$DE$49,wa!$DE$50,wa!$DE$51)</f>
        <v>0</v>
      </c>
      <c r="EJ57" s="7">
        <f>DV57*CHOOSE(wa!$DG57,wa!$DE$47,wa!$DE$48,wa!$DE$49,wa!$DE$50,wa!$DE$51)</f>
        <v>0</v>
      </c>
      <c r="EK57">
        <f t="shared" si="29"/>
        <v>0</v>
      </c>
      <c r="EM57">
        <f t="shared" si="14"/>
        <v>0</v>
      </c>
      <c r="EN57">
        <f t="shared" si="30"/>
        <v>0</v>
      </c>
      <c r="EO57">
        <f t="shared" si="31"/>
        <v>0</v>
      </c>
      <c r="EP57">
        <f t="shared" si="32"/>
        <v>0</v>
      </c>
      <c r="EQ57">
        <f t="shared" si="33"/>
        <v>0</v>
      </c>
      <c r="ER57">
        <f t="shared" si="34"/>
        <v>0</v>
      </c>
      <c r="ES57">
        <f t="shared" si="35"/>
        <v>0</v>
      </c>
      <c r="ET57">
        <f t="shared" si="36"/>
        <v>0</v>
      </c>
      <c r="EU57">
        <f t="shared" si="37"/>
        <v>0</v>
      </c>
      <c r="EV57">
        <f t="shared" si="38"/>
        <v>0</v>
      </c>
      <c r="EW57">
        <f t="shared" si="39"/>
        <v>0</v>
      </c>
      <c r="EX57">
        <f t="shared" si="40"/>
        <v>0</v>
      </c>
      <c r="EY57">
        <f t="shared" si="41"/>
        <v>0</v>
      </c>
      <c r="FA57">
        <f t="shared" si="16"/>
        <v>0</v>
      </c>
      <c r="FB57">
        <f t="shared" si="42"/>
        <v>0</v>
      </c>
      <c r="FC57">
        <f t="shared" si="43"/>
        <v>0</v>
      </c>
      <c r="FD57">
        <f t="shared" si="44"/>
        <v>0</v>
      </c>
      <c r="FE57">
        <f t="shared" si="45"/>
        <v>0</v>
      </c>
      <c r="FF57">
        <f t="shared" si="46"/>
        <v>0</v>
      </c>
      <c r="FG57">
        <f t="shared" si="47"/>
        <v>0</v>
      </c>
      <c r="FH57">
        <f t="shared" si="48"/>
        <v>0</v>
      </c>
      <c r="FI57">
        <f t="shared" si="49"/>
        <v>0</v>
      </c>
      <c r="FJ57">
        <f t="shared" si="50"/>
        <v>0</v>
      </c>
      <c r="FK57">
        <f t="shared" si="51"/>
        <v>0</v>
      </c>
      <c r="FL57">
        <f t="shared" si="52"/>
        <v>0</v>
      </c>
      <c r="FM57">
        <f t="shared" si="53"/>
        <v>0</v>
      </c>
      <c r="FO57">
        <f t="shared" si="18"/>
        <v>0</v>
      </c>
      <c r="FP57">
        <f t="shared" si="54"/>
        <v>0</v>
      </c>
      <c r="FQ57">
        <f t="shared" si="55"/>
        <v>0</v>
      </c>
      <c r="FR57">
        <f t="shared" si="56"/>
        <v>0</v>
      </c>
      <c r="FS57">
        <f t="shared" si="57"/>
        <v>0</v>
      </c>
      <c r="FT57">
        <f t="shared" si="58"/>
        <v>0</v>
      </c>
      <c r="FU57">
        <f t="shared" si="59"/>
        <v>0</v>
      </c>
      <c r="FV57">
        <f t="shared" si="60"/>
        <v>0</v>
      </c>
      <c r="FW57">
        <f t="shared" si="61"/>
        <v>0</v>
      </c>
      <c r="FX57">
        <f t="shared" si="62"/>
        <v>0</v>
      </c>
      <c r="FY57">
        <f t="shared" si="63"/>
        <v>0</v>
      </c>
      <c r="FZ57">
        <f t="shared" si="64"/>
        <v>0</v>
      </c>
      <c r="GA57">
        <f t="shared" si="65"/>
        <v>0</v>
      </c>
      <c r="GC57">
        <f t="shared" si="20"/>
        <v>0</v>
      </c>
      <c r="GD57">
        <f t="shared" si="66"/>
        <v>0</v>
      </c>
      <c r="GE57">
        <f t="shared" si="67"/>
        <v>0</v>
      </c>
      <c r="GF57">
        <f t="shared" si="68"/>
        <v>0</v>
      </c>
      <c r="GG57">
        <f t="shared" si="69"/>
        <v>0</v>
      </c>
      <c r="GH57">
        <f t="shared" si="70"/>
        <v>0</v>
      </c>
      <c r="GI57">
        <f t="shared" si="71"/>
        <v>0</v>
      </c>
      <c r="GJ57">
        <f t="shared" si="72"/>
        <v>0</v>
      </c>
      <c r="GK57">
        <f t="shared" si="73"/>
        <v>0</v>
      </c>
      <c r="GL57">
        <f t="shared" si="74"/>
        <v>0</v>
      </c>
      <c r="GM57">
        <f t="shared" si="75"/>
        <v>0</v>
      </c>
      <c r="GN57">
        <f t="shared" si="76"/>
        <v>0</v>
      </c>
      <c r="GO57">
        <f t="shared" si="77"/>
        <v>0</v>
      </c>
    </row>
    <row r="58" spans="1:197" x14ac:dyDescent="0.3">
      <c r="E58" s="7"/>
      <c r="G58" s="122"/>
      <c r="H58" s="122"/>
      <c r="I58" s="7">
        <f>+IF(B51=2,1,0)</f>
        <v>0</v>
      </c>
      <c r="J58" s="7">
        <f>+IF(AND($B$51=3,$R$7=2),1,0)</f>
        <v>0</v>
      </c>
      <c r="K58" s="7">
        <f>+IF(AND($B$51=3,$R$7=1),1,0)</f>
        <v>0</v>
      </c>
      <c r="L58" s="7"/>
      <c r="M58" t="s">
        <v>284</v>
      </c>
      <c r="N58" s="7">
        <v>1</v>
      </c>
      <c r="O58" s="7">
        <f>+IF(N58=1,0,1)</f>
        <v>0</v>
      </c>
      <c r="P58" s="7">
        <f>+O58</f>
        <v>0</v>
      </c>
      <c r="Q58" s="7"/>
      <c r="R58" s="7">
        <f>N('8_Sls_Fcst_G'!E14)*CHOOSE(wa!$N58,wa!$I$47,wa!$I$48,wa!$I$49,wa!$I$50,wa!$I$51)</f>
        <v>0</v>
      </c>
      <c r="S58" s="7">
        <f>N('8_Sls_Fcst_G'!F14)*CHOOSE(wa!$N58,wa!$I$47,wa!$I$48,wa!$I$49,wa!$I$50,wa!$I$51)</f>
        <v>0</v>
      </c>
      <c r="T58" s="7">
        <f>N('8_Sls_Fcst_G'!G14)*CHOOSE(wa!$N58,wa!$I$47,wa!$I$48,wa!$I$49,wa!$I$50,wa!$I$51)</f>
        <v>0</v>
      </c>
      <c r="U58" s="7">
        <f>N('8_Sls_Fcst_G'!H14)*CHOOSE(wa!$N58,wa!$I$47,wa!$I$48,wa!$I$49,wa!$I$50,wa!$I$51)</f>
        <v>0</v>
      </c>
      <c r="V58" s="7">
        <f>N('8_Sls_Fcst_G'!I14)*CHOOSE(wa!$N58,wa!$I$47,wa!$I$48,wa!$I$49,wa!$I$50,wa!$I$51)</f>
        <v>0</v>
      </c>
      <c r="W58" s="7">
        <f>N('8_Sls_Fcst_G'!J14)*CHOOSE(wa!$N58,wa!$I$47,wa!$I$48,wa!$I$49,wa!$I$50,wa!$I$51)</f>
        <v>0</v>
      </c>
      <c r="X58" s="7">
        <f>N('8_Sls_Fcst_G'!K14)*CHOOSE(wa!$N58,wa!$I$47,wa!$I$48,wa!$I$49,wa!$I$50,wa!$I$51)</f>
        <v>0</v>
      </c>
      <c r="Y58" s="7">
        <f>N('8_Sls_Fcst_G'!L14)*CHOOSE(wa!$N58,wa!$I$47,wa!$I$48,wa!$I$49,wa!$I$50,wa!$I$51)</f>
        <v>0</v>
      </c>
      <c r="Z58" s="7">
        <f>N('8_Sls_Fcst_G'!M14)*CHOOSE(wa!$N58,wa!$I$47,wa!$I$48,wa!$I$49,wa!$I$50,wa!$I$51)</f>
        <v>0</v>
      </c>
      <c r="AA58" s="7">
        <f>N('8_Sls_Fcst_G'!N14)*CHOOSE(wa!$N58,wa!$I$47,wa!$I$48,wa!$I$49,wa!$I$50,wa!$I$51)</f>
        <v>0</v>
      </c>
      <c r="AB58" s="7">
        <f>N('8_Sls_Fcst_G'!O14)*CHOOSE(wa!$N58,wa!$I$47,wa!$I$48,wa!$I$49,wa!$I$50,wa!$I$51)</f>
        <v>0</v>
      </c>
      <c r="AC58" s="7">
        <f>N('8_Sls_Fcst_G'!P14)*CHOOSE(wa!$N58,wa!$I$47,wa!$I$48,wa!$I$49,wa!$I$50,wa!$I$51)</f>
        <v>0</v>
      </c>
      <c r="AD58" s="7">
        <f t="shared" si="22"/>
        <v>0</v>
      </c>
      <c r="AF58" s="7">
        <f>R58*CHOOSE(wa!$N58,wa!$J$47,wa!$J$48,wa!$J$49,wa!$J$50,wa!$J$51)</f>
        <v>0</v>
      </c>
      <c r="AG58" s="7">
        <f>S58*CHOOSE(wa!$N58,wa!$J$47,wa!$J$48,wa!$J$49,wa!$J$50,wa!$J$51)</f>
        <v>0</v>
      </c>
      <c r="AH58" s="7">
        <f>T58*CHOOSE(wa!$N58,wa!$J$47,wa!$J$48,wa!$J$49,wa!$J$50,wa!$J$51)</f>
        <v>0</v>
      </c>
      <c r="AI58" s="7">
        <f>U58*CHOOSE(wa!$N58,wa!$J$47,wa!$J$48,wa!$J$49,wa!$J$50,wa!$J$51)</f>
        <v>0</v>
      </c>
      <c r="AJ58" s="7">
        <f>V58*CHOOSE(wa!$N58,wa!$J$47,wa!$J$48,wa!$J$49,wa!$J$50,wa!$J$51)</f>
        <v>0</v>
      </c>
      <c r="AK58" s="7">
        <f>W58*CHOOSE(wa!$N58,wa!$J$47,wa!$J$48,wa!$J$49,wa!$J$50,wa!$J$51)</f>
        <v>0</v>
      </c>
      <c r="AL58" s="7">
        <f>X58*CHOOSE(wa!$N58,wa!$J$47,wa!$J$48,wa!$J$49,wa!$J$50,wa!$J$51)</f>
        <v>0</v>
      </c>
      <c r="AM58" s="7">
        <f>Y58*CHOOSE(wa!$N58,wa!$J$47,wa!$J$48,wa!$J$49,wa!$J$50,wa!$J$51)</f>
        <v>0</v>
      </c>
      <c r="AN58" s="7">
        <f>Z58*CHOOSE(wa!$N58,wa!$J$47,wa!$J$48,wa!$J$49,wa!$J$50,wa!$J$51)</f>
        <v>0</v>
      </c>
      <c r="AO58" s="7">
        <f>AA58*CHOOSE(wa!$N58,wa!$J$47,wa!$J$48,wa!$J$49,wa!$J$50,wa!$J$51)</f>
        <v>0</v>
      </c>
      <c r="AP58" s="7">
        <f>AB58*CHOOSE(wa!$N58,wa!$J$47,wa!$J$48,wa!$J$49,wa!$J$50,wa!$J$51)</f>
        <v>0</v>
      </c>
      <c r="AQ58" s="7">
        <f>AC58*CHOOSE(wa!$N58,wa!$J$47,wa!$J$48,wa!$J$49,wa!$J$50,wa!$J$51)</f>
        <v>0</v>
      </c>
      <c r="AR58">
        <f t="shared" si="78"/>
        <v>0</v>
      </c>
      <c r="AT58">
        <f t="shared" si="6"/>
        <v>0</v>
      </c>
      <c r="AU58">
        <f t="shared" ref="AU58:BE58" si="111">+IF($N58=AU$47,1,0)*S58</f>
        <v>0</v>
      </c>
      <c r="AV58">
        <f t="shared" si="111"/>
        <v>0</v>
      </c>
      <c r="AW58">
        <f t="shared" si="111"/>
        <v>0</v>
      </c>
      <c r="AX58">
        <f t="shared" si="111"/>
        <v>0</v>
      </c>
      <c r="AY58">
        <f t="shared" si="111"/>
        <v>0</v>
      </c>
      <c r="AZ58">
        <f t="shared" si="111"/>
        <v>0</v>
      </c>
      <c r="BA58">
        <f t="shared" si="111"/>
        <v>0</v>
      </c>
      <c r="BB58">
        <f t="shared" si="111"/>
        <v>0</v>
      </c>
      <c r="BC58">
        <f t="shared" si="111"/>
        <v>0</v>
      </c>
      <c r="BD58">
        <f t="shared" si="111"/>
        <v>0</v>
      </c>
      <c r="BE58">
        <f t="shared" si="111"/>
        <v>0</v>
      </c>
      <c r="BF58">
        <f t="shared" si="80"/>
        <v>0</v>
      </c>
      <c r="BH58">
        <f t="shared" si="8"/>
        <v>0</v>
      </c>
      <c r="BI58">
        <f t="shared" ref="BI58:BS58" si="112">+IF($N58=BI$47,1,0)*S58</f>
        <v>0</v>
      </c>
      <c r="BJ58">
        <f t="shared" si="112"/>
        <v>0</v>
      </c>
      <c r="BK58">
        <f t="shared" si="112"/>
        <v>0</v>
      </c>
      <c r="BL58">
        <f t="shared" si="112"/>
        <v>0</v>
      </c>
      <c r="BM58">
        <f t="shared" si="112"/>
        <v>0</v>
      </c>
      <c r="BN58">
        <f t="shared" si="112"/>
        <v>0</v>
      </c>
      <c r="BO58">
        <f t="shared" si="112"/>
        <v>0</v>
      </c>
      <c r="BP58">
        <f t="shared" si="112"/>
        <v>0</v>
      </c>
      <c r="BQ58">
        <f t="shared" si="112"/>
        <v>0</v>
      </c>
      <c r="BR58">
        <f t="shared" si="112"/>
        <v>0</v>
      </c>
      <c r="BS58">
        <f t="shared" si="112"/>
        <v>0</v>
      </c>
      <c r="BT58">
        <f t="shared" si="82"/>
        <v>0</v>
      </c>
      <c r="BV58">
        <f t="shared" si="10"/>
        <v>0</v>
      </c>
      <c r="BW58">
        <f t="shared" ref="BW58:CG58" si="113">+IF($N58=BW$47,1,0)*S58</f>
        <v>0</v>
      </c>
      <c r="BX58">
        <f t="shared" si="113"/>
        <v>0</v>
      </c>
      <c r="BY58">
        <f t="shared" si="113"/>
        <v>0</v>
      </c>
      <c r="BZ58">
        <f t="shared" si="113"/>
        <v>0</v>
      </c>
      <c r="CA58">
        <f t="shared" si="113"/>
        <v>0</v>
      </c>
      <c r="CB58">
        <f t="shared" si="113"/>
        <v>0</v>
      </c>
      <c r="CC58">
        <f t="shared" si="113"/>
        <v>0</v>
      </c>
      <c r="CD58">
        <f t="shared" si="113"/>
        <v>0</v>
      </c>
      <c r="CE58">
        <f t="shared" si="113"/>
        <v>0</v>
      </c>
      <c r="CF58">
        <f t="shared" si="113"/>
        <v>0</v>
      </c>
      <c r="CG58">
        <f t="shared" si="113"/>
        <v>0</v>
      </c>
      <c r="CH58">
        <f t="shared" si="84"/>
        <v>0</v>
      </c>
      <c r="CJ58">
        <f t="shared" si="12"/>
        <v>0</v>
      </c>
      <c r="CK58">
        <f t="shared" ref="CK58:CU58" si="114">+IF($N58=CK$47,1,0)*S58</f>
        <v>0</v>
      </c>
      <c r="CL58">
        <f t="shared" si="114"/>
        <v>0</v>
      </c>
      <c r="CM58">
        <f t="shared" si="114"/>
        <v>0</v>
      </c>
      <c r="CN58">
        <f t="shared" si="114"/>
        <v>0</v>
      </c>
      <c r="CO58">
        <f t="shared" si="114"/>
        <v>0</v>
      </c>
      <c r="CP58">
        <f t="shared" si="114"/>
        <v>0</v>
      </c>
      <c r="CQ58">
        <f t="shared" si="114"/>
        <v>0</v>
      </c>
      <c r="CR58">
        <f t="shared" si="114"/>
        <v>0</v>
      </c>
      <c r="CS58">
        <f t="shared" si="114"/>
        <v>0</v>
      </c>
      <c r="CT58">
        <f t="shared" si="114"/>
        <v>0</v>
      </c>
      <c r="CU58">
        <f t="shared" si="114"/>
        <v>0</v>
      </c>
      <c r="CV58">
        <f t="shared" si="86"/>
        <v>0</v>
      </c>
      <c r="CZ58" s="122"/>
      <c r="DA58" s="122"/>
      <c r="DB58" s="7"/>
      <c r="DC58" s="7"/>
      <c r="DD58" s="7"/>
      <c r="DE58" s="7"/>
      <c r="DF58" s="7" t="s">
        <v>285</v>
      </c>
      <c r="DG58" s="7">
        <v>1</v>
      </c>
      <c r="DH58" s="7">
        <f>+IF(DG58=1,0,1)</f>
        <v>0</v>
      </c>
      <c r="DI58" s="7">
        <f>+DH58</f>
        <v>0</v>
      </c>
      <c r="DJ58" s="7"/>
      <c r="DK58" s="7">
        <f>N('10_Sls_Fcst_FS'!E14)*CHOOSE(wa!$DG58,wa!$DB$47,wa!$DB$48,wa!$DB$49,wa!$DB$50,wa!$DB$51)</f>
        <v>0</v>
      </c>
      <c r="DL58" s="7">
        <f>N('10_Sls_Fcst_FS'!F14)*CHOOSE(wa!$DG58,wa!$DB$47,wa!$DB$48,wa!$DB$49,wa!$DB$50,wa!$DB$51)</f>
        <v>0</v>
      </c>
      <c r="DM58" s="7">
        <f>N('10_Sls_Fcst_FS'!G14)*CHOOSE(wa!$DG58,wa!$DB$47,wa!$DB$48,wa!$DB$49,wa!$DB$50,wa!$DB$51)</f>
        <v>0</v>
      </c>
      <c r="DN58" s="7">
        <f>N('10_Sls_Fcst_FS'!H14)*CHOOSE(wa!$DG58,wa!$DB$47,wa!$DB$48,wa!$DB$49,wa!$DB$50,wa!$DB$51)</f>
        <v>0</v>
      </c>
      <c r="DO58" s="7">
        <f>N('10_Sls_Fcst_FS'!I14)*CHOOSE(wa!$DG58,wa!$DB$47,wa!$DB$48,wa!$DB$49,wa!$DB$50,wa!$DB$51)</f>
        <v>0</v>
      </c>
      <c r="DP58" s="7">
        <f>N('10_Sls_Fcst_FS'!J14)*CHOOSE(wa!$DG58,wa!$DB$47,wa!$DB$48,wa!$DB$49,wa!$DB$50,wa!$DB$51)</f>
        <v>0</v>
      </c>
      <c r="DQ58" s="7">
        <f>N('10_Sls_Fcst_FS'!K14)*CHOOSE(wa!$DG58,wa!$DB$47,wa!$DB$48,wa!$DB$49,wa!$DB$50,wa!$DB$51)</f>
        <v>0</v>
      </c>
      <c r="DR58" s="7">
        <f>N('10_Sls_Fcst_FS'!L14)*CHOOSE(wa!$DG58,wa!$DB$47,wa!$DB$48,wa!$DB$49,wa!$DB$50,wa!$DB$51)</f>
        <v>0</v>
      </c>
      <c r="DS58" s="7">
        <f>N('10_Sls_Fcst_FS'!M14)*CHOOSE(wa!$DG58,wa!$DB$47,wa!$DB$48,wa!$DB$49,wa!$DB$50,wa!$DB$51)</f>
        <v>0</v>
      </c>
      <c r="DT58" s="7">
        <f>N('10_Sls_Fcst_FS'!N14)*CHOOSE(wa!$DG58,wa!$DB$47,wa!$DB$48,wa!$DB$49,wa!$DB$50,wa!$DB$51)</f>
        <v>0</v>
      </c>
      <c r="DU58" s="7">
        <f>N('10_Sls_Fcst_FS'!O14)*CHOOSE(wa!$DG58,wa!$DB$47,wa!$DB$48,wa!$DB$49,wa!$DB$50,wa!$DB$51)</f>
        <v>0</v>
      </c>
      <c r="DV58" s="7">
        <f>N('10_Sls_Fcst_FS'!P14)*CHOOSE(wa!$DG58,wa!$DB$47,wa!$DB$48,wa!$DB$49,wa!$DB$50,wa!$DB$51)</f>
        <v>0</v>
      </c>
      <c r="DW58" s="7">
        <f t="shared" si="23"/>
        <v>0</v>
      </c>
      <c r="DX58" s="9"/>
      <c r="DY58" s="7">
        <f>DK58*CHOOSE(wa!$DG58,wa!$DC$47,wa!$DC$48,wa!$DC$49,wa!$DC$50,wa!$DC$51)</f>
        <v>0</v>
      </c>
      <c r="DZ58" s="7">
        <f>DL58*CHOOSE(wa!$DG58,wa!$DC$47,wa!$DC$48,wa!$DC$49,wa!$DC$50,wa!$DC$51)</f>
        <v>0</v>
      </c>
      <c r="EA58" s="7">
        <f>DM58*CHOOSE(wa!$DG58,wa!$DC$47,wa!$DC$48,wa!$DC$49,wa!$DC$50,wa!$DC$51)</f>
        <v>0</v>
      </c>
      <c r="EB58" s="7">
        <f>DN58*CHOOSE(wa!$DG58,wa!$DC$47,wa!$DC$48,wa!$DC$49,wa!$DC$50,wa!$DC$51)</f>
        <v>0</v>
      </c>
      <c r="EC58" s="7">
        <f>DO58*CHOOSE(wa!$DG58,wa!$DC$47,wa!$DC$48,wa!$DC$49,wa!$DC$50,wa!$DC$51)</f>
        <v>0</v>
      </c>
      <c r="ED58" s="7">
        <f>DP58*CHOOSE(wa!$DG58,wa!$DC$47,wa!$DC$48,wa!$DC$49,wa!$DC$50,wa!$DC$51)</f>
        <v>0</v>
      </c>
      <c r="EE58" s="7">
        <f>DQ58*CHOOSE(wa!$DG58,wa!$DC$47,wa!$DC$48,wa!$DC$49,wa!$DC$50,wa!$DC$51)</f>
        <v>0</v>
      </c>
      <c r="EF58" s="7">
        <f>DR58*CHOOSE(wa!$DG58,wa!$DC$47,wa!$DC$48,wa!$DC$49,wa!$DC$50,wa!$DC$51)</f>
        <v>0</v>
      </c>
      <c r="EG58" s="7">
        <f>DS58*CHOOSE(wa!$DG58,wa!$DC$47,wa!$DC$48,wa!$DC$49,wa!$DC$50,wa!$DC$51)</f>
        <v>0</v>
      </c>
      <c r="EH58" s="7">
        <f>DT58*CHOOSE(wa!$DG58,wa!$DC$47,wa!$DC$48,wa!$DC$49,wa!$DC$50,wa!$DC$51)</f>
        <v>0</v>
      </c>
      <c r="EI58" s="7">
        <f>DU58*CHOOSE(wa!$DG58,wa!$DC$47,wa!$DC$48,wa!$DC$49,wa!$DC$50,wa!$DC$51)</f>
        <v>0</v>
      </c>
      <c r="EJ58" s="7">
        <f>DV58*CHOOSE(wa!$DG58,wa!$DC$47,wa!$DC$48,wa!$DC$49,wa!$DC$50,wa!$DC$51)</f>
        <v>0</v>
      </c>
      <c r="EK58">
        <f t="shared" si="29"/>
        <v>0</v>
      </c>
      <c r="EM58">
        <f t="shared" si="14"/>
        <v>0</v>
      </c>
      <c r="EN58">
        <f t="shared" si="30"/>
        <v>0</v>
      </c>
      <c r="EO58">
        <f t="shared" si="31"/>
        <v>0</v>
      </c>
      <c r="EP58">
        <f t="shared" si="32"/>
        <v>0</v>
      </c>
      <c r="EQ58">
        <f t="shared" si="33"/>
        <v>0</v>
      </c>
      <c r="ER58">
        <f t="shared" si="34"/>
        <v>0</v>
      </c>
      <c r="ES58">
        <f t="shared" si="35"/>
        <v>0</v>
      </c>
      <c r="ET58">
        <f t="shared" si="36"/>
        <v>0</v>
      </c>
      <c r="EU58">
        <f t="shared" si="37"/>
        <v>0</v>
      </c>
      <c r="EV58">
        <f t="shared" si="38"/>
        <v>0</v>
      </c>
      <c r="EW58">
        <f t="shared" si="39"/>
        <v>0</v>
      </c>
      <c r="EX58">
        <f t="shared" si="40"/>
        <v>0</v>
      </c>
      <c r="EY58">
        <f t="shared" si="41"/>
        <v>0</v>
      </c>
      <c r="FA58">
        <f t="shared" si="16"/>
        <v>0</v>
      </c>
      <c r="FB58">
        <f t="shared" si="42"/>
        <v>0</v>
      </c>
      <c r="FC58">
        <f t="shared" si="43"/>
        <v>0</v>
      </c>
      <c r="FD58">
        <f t="shared" si="44"/>
        <v>0</v>
      </c>
      <c r="FE58">
        <f t="shared" si="45"/>
        <v>0</v>
      </c>
      <c r="FF58">
        <f t="shared" si="46"/>
        <v>0</v>
      </c>
      <c r="FG58">
        <f t="shared" si="47"/>
        <v>0</v>
      </c>
      <c r="FH58">
        <f t="shared" si="48"/>
        <v>0</v>
      </c>
      <c r="FI58">
        <f t="shared" si="49"/>
        <v>0</v>
      </c>
      <c r="FJ58">
        <f t="shared" si="50"/>
        <v>0</v>
      </c>
      <c r="FK58">
        <f t="shared" si="51"/>
        <v>0</v>
      </c>
      <c r="FL58">
        <f t="shared" si="52"/>
        <v>0</v>
      </c>
      <c r="FM58">
        <f t="shared" si="53"/>
        <v>0</v>
      </c>
      <c r="FO58">
        <f t="shared" si="18"/>
        <v>0</v>
      </c>
      <c r="FP58">
        <f t="shared" si="54"/>
        <v>0</v>
      </c>
      <c r="FQ58">
        <f t="shared" si="55"/>
        <v>0</v>
      </c>
      <c r="FR58">
        <f t="shared" si="56"/>
        <v>0</v>
      </c>
      <c r="FS58">
        <f t="shared" si="57"/>
        <v>0</v>
      </c>
      <c r="FT58">
        <f t="shared" si="58"/>
        <v>0</v>
      </c>
      <c r="FU58">
        <f t="shared" si="59"/>
        <v>0</v>
      </c>
      <c r="FV58">
        <f t="shared" si="60"/>
        <v>0</v>
      </c>
      <c r="FW58">
        <f t="shared" si="61"/>
        <v>0</v>
      </c>
      <c r="FX58">
        <f t="shared" si="62"/>
        <v>0</v>
      </c>
      <c r="FY58">
        <f t="shared" si="63"/>
        <v>0</v>
      </c>
      <c r="FZ58">
        <f t="shared" si="64"/>
        <v>0</v>
      </c>
      <c r="GA58">
        <f t="shared" si="65"/>
        <v>0</v>
      </c>
      <c r="GC58">
        <f t="shared" si="20"/>
        <v>0</v>
      </c>
      <c r="GD58">
        <f t="shared" si="66"/>
        <v>0</v>
      </c>
      <c r="GE58">
        <f t="shared" si="67"/>
        <v>0</v>
      </c>
      <c r="GF58">
        <f t="shared" si="68"/>
        <v>0</v>
      </c>
      <c r="GG58">
        <f t="shared" si="69"/>
        <v>0</v>
      </c>
      <c r="GH58">
        <f t="shared" si="70"/>
        <v>0</v>
      </c>
      <c r="GI58">
        <f t="shared" si="71"/>
        <v>0</v>
      </c>
      <c r="GJ58">
        <f t="shared" si="72"/>
        <v>0</v>
      </c>
      <c r="GK58">
        <f t="shared" si="73"/>
        <v>0</v>
      </c>
      <c r="GL58">
        <f t="shared" si="74"/>
        <v>0</v>
      </c>
      <c r="GM58">
        <f t="shared" si="75"/>
        <v>0</v>
      </c>
      <c r="GN58">
        <f t="shared" si="76"/>
        <v>0</v>
      </c>
      <c r="GO58">
        <f t="shared" si="77"/>
        <v>0</v>
      </c>
    </row>
    <row r="59" spans="1:197" x14ac:dyDescent="0.3">
      <c r="E59" s="7"/>
      <c r="G59" s="122"/>
      <c r="H59" s="122"/>
      <c r="I59" s="7"/>
      <c r="J59" s="7"/>
      <c r="K59" s="7"/>
      <c r="L59" s="7"/>
      <c r="M59" s="7" t="s">
        <v>285</v>
      </c>
      <c r="N59">
        <f>+N58</f>
        <v>1</v>
      </c>
      <c r="O59">
        <f>+O58</f>
        <v>0</v>
      </c>
      <c r="Q59">
        <f>+O59</f>
        <v>0</v>
      </c>
      <c r="R59" s="7">
        <f>N('8_Sls_Fcst_G'!E15)*CHOOSE(wa!$N59,wa!$K$47,wa!$K$48,wa!$K$49,wa!$K$50,wa!$K$51)</f>
        <v>0</v>
      </c>
      <c r="S59" s="7">
        <f>N('8_Sls_Fcst_G'!F15)*CHOOSE(wa!$N59,wa!$K$47,wa!$K$48,wa!$K$49,wa!$K$50,wa!$K$51)</f>
        <v>0</v>
      </c>
      <c r="T59" s="7">
        <f>N('8_Sls_Fcst_G'!G15)*CHOOSE(wa!$N59,wa!$K$47,wa!$K$48,wa!$K$49,wa!$K$50,wa!$K$51)</f>
        <v>0</v>
      </c>
      <c r="U59" s="7">
        <f>N('8_Sls_Fcst_G'!H15)*CHOOSE(wa!$N59,wa!$K$47,wa!$K$48,wa!$K$49,wa!$K$50,wa!$K$51)</f>
        <v>0</v>
      </c>
      <c r="V59" s="7">
        <f>N('8_Sls_Fcst_G'!I15)*CHOOSE(wa!$N59,wa!$K$47,wa!$K$48,wa!$K$49,wa!$K$50,wa!$K$51)</f>
        <v>0</v>
      </c>
      <c r="W59" s="7">
        <f>N('8_Sls_Fcst_G'!J15)*CHOOSE(wa!$N59,wa!$K$47,wa!$K$48,wa!$K$49,wa!$K$50,wa!$K$51)</f>
        <v>0</v>
      </c>
      <c r="X59" s="7">
        <f>N('8_Sls_Fcst_G'!K15)*CHOOSE(wa!$N59,wa!$K$47,wa!$K$48,wa!$K$49,wa!$K$50,wa!$K$51)</f>
        <v>0</v>
      </c>
      <c r="Y59" s="7">
        <f>N('8_Sls_Fcst_G'!L15)*CHOOSE(wa!$N59,wa!$K$47,wa!$K$48,wa!$K$49,wa!$K$50,wa!$K$51)</f>
        <v>0</v>
      </c>
      <c r="Z59" s="7">
        <f>N('8_Sls_Fcst_G'!M15)*CHOOSE(wa!$N59,wa!$K$47,wa!$K$48,wa!$K$49,wa!$K$50,wa!$K$51)</f>
        <v>0</v>
      </c>
      <c r="AA59" s="7">
        <f>N('8_Sls_Fcst_G'!N15)*CHOOSE(wa!$N59,wa!$K$47,wa!$K$48,wa!$K$49,wa!$K$50,wa!$K$51)</f>
        <v>0</v>
      </c>
      <c r="AB59" s="7">
        <f>N('8_Sls_Fcst_G'!O15)*CHOOSE(wa!$N59,wa!$K$47,wa!$K$48,wa!$K$49,wa!$K$50,wa!$K$51)</f>
        <v>0</v>
      </c>
      <c r="AC59" s="7">
        <f>N('8_Sls_Fcst_G'!P15)*CHOOSE(wa!$N59,wa!$K$47,wa!$K$48,wa!$K$49,wa!$K$50,wa!$K$51)</f>
        <v>0</v>
      </c>
      <c r="AD59" s="7">
        <f t="shared" si="22"/>
        <v>0</v>
      </c>
      <c r="AF59" s="7">
        <f>R59*CHOOSE(wa!$N59,wa!$L$47,wa!$L$48,wa!$L$49,wa!$L$50,wa!$L$51)</f>
        <v>0</v>
      </c>
      <c r="AG59" s="7">
        <f>S59*CHOOSE(wa!$N59,wa!$L$47,wa!$L$48,wa!$L$49,wa!$L$50,wa!$L$51)</f>
        <v>0</v>
      </c>
      <c r="AH59" s="7">
        <f>T59*CHOOSE(wa!$N59,wa!$L$47,wa!$L$48,wa!$L$49,wa!$L$50,wa!$L$51)</f>
        <v>0</v>
      </c>
      <c r="AI59" s="7">
        <f>U59*CHOOSE(wa!$N59,wa!$L$47,wa!$L$48,wa!$L$49,wa!$L$50,wa!$L$51)</f>
        <v>0</v>
      </c>
      <c r="AJ59" s="7">
        <f>V59*CHOOSE(wa!$N59,wa!$L$47,wa!$L$48,wa!$L$49,wa!$L$50,wa!$L$51)</f>
        <v>0</v>
      </c>
      <c r="AK59" s="7">
        <f>W59*CHOOSE(wa!$N59,wa!$L$47,wa!$L$48,wa!$L$49,wa!$L$50,wa!$L$51)</f>
        <v>0</v>
      </c>
      <c r="AL59" s="7">
        <f>X59*CHOOSE(wa!$N59,wa!$L$47,wa!$L$48,wa!$L$49,wa!$L$50,wa!$L$51)</f>
        <v>0</v>
      </c>
      <c r="AM59" s="7">
        <f>Y59*CHOOSE(wa!$N59,wa!$L$47,wa!$L$48,wa!$L$49,wa!$L$50,wa!$L$51)</f>
        <v>0</v>
      </c>
      <c r="AN59" s="7">
        <f>Z59*CHOOSE(wa!$N59,wa!$L$47,wa!$L$48,wa!$L$49,wa!$L$50,wa!$L$51)</f>
        <v>0</v>
      </c>
      <c r="AO59" s="7">
        <f>AA59*CHOOSE(wa!$N59,wa!$L$47,wa!$L$48,wa!$L$49,wa!$L$50,wa!$L$51)</f>
        <v>0</v>
      </c>
      <c r="AP59" s="7">
        <f>AB59*CHOOSE(wa!$N59,wa!$L$47,wa!$L$48,wa!$L$49,wa!$L$50,wa!$L$51)</f>
        <v>0</v>
      </c>
      <c r="AQ59" s="7">
        <f>AC59*CHOOSE(wa!$N59,wa!$L$47,wa!$L$48,wa!$L$49,wa!$L$50,wa!$L$51)</f>
        <v>0</v>
      </c>
      <c r="AR59">
        <f t="shared" si="78"/>
        <v>0</v>
      </c>
      <c r="AT59">
        <f t="shared" si="6"/>
        <v>0</v>
      </c>
      <c r="AU59">
        <f t="shared" ref="AU59:BE59" si="115">+IF($N59=AU$47,1,0)*S59</f>
        <v>0</v>
      </c>
      <c r="AV59">
        <f t="shared" si="115"/>
        <v>0</v>
      </c>
      <c r="AW59">
        <f t="shared" si="115"/>
        <v>0</v>
      </c>
      <c r="AX59">
        <f t="shared" si="115"/>
        <v>0</v>
      </c>
      <c r="AY59">
        <f t="shared" si="115"/>
        <v>0</v>
      </c>
      <c r="AZ59">
        <f t="shared" si="115"/>
        <v>0</v>
      </c>
      <c r="BA59">
        <f t="shared" si="115"/>
        <v>0</v>
      </c>
      <c r="BB59">
        <f t="shared" si="115"/>
        <v>0</v>
      </c>
      <c r="BC59">
        <f t="shared" si="115"/>
        <v>0</v>
      </c>
      <c r="BD59">
        <f t="shared" si="115"/>
        <v>0</v>
      </c>
      <c r="BE59">
        <f t="shared" si="115"/>
        <v>0</v>
      </c>
      <c r="BF59">
        <f t="shared" si="80"/>
        <v>0</v>
      </c>
      <c r="BH59">
        <f t="shared" si="8"/>
        <v>0</v>
      </c>
      <c r="BI59">
        <f t="shared" ref="BI59:BS59" si="116">+IF($N59=BI$47,1,0)*S59</f>
        <v>0</v>
      </c>
      <c r="BJ59">
        <f t="shared" si="116"/>
        <v>0</v>
      </c>
      <c r="BK59">
        <f t="shared" si="116"/>
        <v>0</v>
      </c>
      <c r="BL59">
        <f t="shared" si="116"/>
        <v>0</v>
      </c>
      <c r="BM59">
        <f t="shared" si="116"/>
        <v>0</v>
      </c>
      <c r="BN59">
        <f t="shared" si="116"/>
        <v>0</v>
      </c>
      <c r="BO59">
        <f t="shared" si="116"/>
        <v>0</v>
      </c>
      <c r="BP59">
        <f t="shared" si="116"/>
        <v>0</v>
      </c>
      <c r="BQ59">
        <f t="shared" si="116"/>
        <v>0</v>
      </c>
      <c r="BR59">
        <f t="shared" si="116"/>
        <v>0</v>
      </c>
      <c r="BS59">
        <f t="shared" si="116"/>
        <v>0</v>
      </c>
      <c r="BT59">
        <f t="shared" si="82"/>
        <v>0</v>
      </c>
      <c r="BV59">
        <f t="shared" si="10"/>
        <v>0</v>
      </c>
      <c r="BW59">
        <f t="shared" ref="BW59:CG59" si="117">+IF($N59=BW$47,1,0)*S59</f>
        <v>0</v>
      </c>
      <c r="BX59">
        <f t="shared" si="117"/>
        <v>0</v>
      </c>
      <c r="BY59">
        <f t="shared" si="117"/>
        <v>0</v>
      </c>
      <c r="BZ59">
        <f t="shared" si="117"/>
        <v>0</v>
      </c>
      <c r="CA59">
        <f t="shared" si="117"/>
        <v>0</v>
      </c>
      <c r="CB59">
        <f t="shared" si="117"/>
        <v>0</v>
      </c>
      <c r="CC59">
        <f t="shared" si="117"/>
        <v>0</v>
      </c>
      <c r="CD59">
        <f t="shared" si="117"/>
        <v>0</v>
      </c>
      <c r="CE59">
        <f t="shared" si="117"/>
        <v>0</v>
      </c>
      <c r="CF59">
        <f t="shared" si="117"/>
        <v>0</v>
      </c>
      <c r="CG59">
        <f t="shared" si="117"/>
        <v>0</v>
      </c>
      <c r="CH59">
        <f t="shared" si="84"/>
        <v>0</v>
      </c>
      <c r="CJ59">
        <f t="shared" si="12"/>
        <v>0</v>
      </c>
      <c r="CK59">
        <f t="shared" ref="CK59:CU59" si="118">+IF($N59=CK$47,1,0)*S59</f>
        <v>0</v>
      </c>
      <c r="CL59">
        <f t="shared" si="118"/>
        <v>0</v>
      </c>
      <c r="CM59">
        <f t="shared" si="118"/>
        <v>0</v>
      </c>
      <c r="CN59">
        <f t="shared" si="118"/>
        <v>0</v>
      </c>
      <c r="CO59">
        <f t="shared" si="118"/>
        <v>0</v>
      </c>
      <c r="CP59">
        <f t="shared" si="118"/>
        <v>0</v>
      </c>
      <c r="CQ59">
        <f t="shared" si="118"/>
        <v>0</v>
      </c>
      <c r="CR59">
        <f t="shared" si="118"/>
        <v>0</v>
      </c>
      <c r="CS59">
        <f t="shared" si="118"/>
        <v>0</v>
      </c>
      <c r="CT59">
        <f t="shared" si="118"/>
        <v>0</v>
      </c>
      <c r="CU59">
        <f t="shared" si="118"/>
        <v>0</v>
      </c>
      <c r="CV59">
        <f t="shared" si="86"/>
        <v>0</v>
      </c>
      <c r="CZ59" s="122"/>
      <c r="DA59" s="122"/>
      <c r="DB59" s="7"/>
      <c r="DC59" s="7"/>
      <c r="DD59" s="7"/>
      <c r="DE59" s="7"/>
      <c r="DF59" t="s">
        <v>286</v>
      </c>
      <c r="DG59">
        <f>+DG58</f>
        <v>1</v>
      </c>
      <c r="DH59">
        <f>+DH58</f>
        <v>0</v>
      </c>
      <c r="DJ59">
        <f>+DH59</f>
        <v>0</v>
      </c>
      <c r="DK59" s="7">
        <f>N('10_Sls_Fcst_FS'!E15)*CHOOSE(wa!$DG59,wa!$DD$47,wa!$DD$48,wa!$DD$49,wa!$DD$50,wa!$DD$51)</f>
        <v>0</v>
      </c>
      <c r="DL59" s="7">
        <f>N('10_Sls_Fcst_FS'!F15)*CHOOSE(wa!$DG59,wa!$DD$47,wa!$DD$48,wa!$DD$49,wa!$DD$50,wa!$DD$51)</f>
        <v>0</v>
      </c>
      <c r="DM59" s="7">
        <f>N('10_Sls_Fcst_FS'!G15)*CHOOSE(wa!$DG59,wa!$DD$47,wa!$DD$48,wa!$DD$49,wa!$DD$50,wa!$DD$51)</f>
        <v>0</v>
      </c>
      <c r="DN59" s="7">
        <f>N('10_Sls_Fcst_FS'!H15)*CHOOSE(wa!$DG59,wa!$DD$47,wa!$DD$48,wa!$DD$49,wa!$DD$50,wa!$DD$51)</f>
        <v>0</v>
      </c>
      <c r="DO59" s="7">
        <f>N('10_Sls_Fcst_FS'!I15)*CHOOSE(wa!$DG59,wa!$DD$47,wa!$DD$48,wa!$DD$49,wa!$DD$50,wa!$DD$51)</f>
        <v>0</v>
      </c>
      <c r="DP59" s="7">
        <f>N('10_Sls_Fcst_FS'!J15)*CHOOSE(wa!$DG59,wa!$DD$47,wa!$DD$48,wa!$DD$49,wa!$DD$50,wa!$DD$51)</f>
        <v>0</v>
      </c>
      <c r="DQ59" s="7">
        <f>N('10_Sls_Fcst_FS'!K15)*CHOOSE(wa!$DG59,wa!$DD$47,wa!$DD$48,wa!$DD$49,wa!$DD$50,wa!$DD$51)</f>
        <v>0</v>
      </c>
      <c r="DR59" s="7">
        <f>N('10_Sls_Fcst_FS'!L15)*CHOOSE(wa!$DG59,wa!$DD$47,wa!$DD$48,wa!$DD$49,wa!$DD$50,wa!$DD$51)</f>
        <v>0</v>
      </c>
      <c r="DS59" s="7">
        <f>N('10_Sls_Fcst_FS'!M15)*CHOOSE(wa!$DG59,wa!$DD$47,wa!$DD$48,wa!$DD$49,wa!$DD$50,wa!$DD$51)</f>
        <v>0</v>
      </c>
      <c r="DT59" s="7">
        <f>N('10_Sls_Fcst_FS'!N15)*CHOOSE(wa!$DG59,wa!$DD$47,wa!$DD$48,wa!$DD$49,wa!$DD$50,wa!$DD$51)</f>
        <v>0</v>
      </c>
      <c r="DU59" s="7">
        <f>N('10_Sls_Fcst_FS'!O15)*CHOOSE(wa!$DG59,wa!$DD$47,wa!$DD$48,wa!$DD$49,wa!$DD$50,wa!$DD$51)</f>
        <v>0</v>
      </c>
      <c r="DV59" s="7">
        <f>N('10_Sls_Fcst_FS'!P15)*CHOOSE(wa!$DG59,wa!$DD$47,wa!$DD$48,wa!$DD$49,wa!$DD$50,wa!$DD$51)</f>
        <v>0</v>
      </c>
      <c r="DW59" s="7">
        <f t="shared" si="23"/>
        <v>0</v>
      </c>
      <c r="DX59" s="9"/>
      <c r="DY59" s="7">
        <f>DK59*CHOOSE(wa!$DG59,wa!$DE$47,wa!$DE$48,wa!$DE$49,wa!$DE$50,wa!$DE$51)</f>
        <v>0</v>
      </c>
      <c r="DZ59" s="7">
        <f>DL59*CHOOSE(wa!$DG59,wa!$DE$47,wa!$DE$48,wa!$DE$49,wa!$DE$50,wa!$DE$51)</f>
        <v>0</v>
      </c>
      <c r="EA59" s="7">
        <f>DM59*CHOOSE(wa!$DG59,wa!$DE$47,wa!$DE$48,wa!$DE$49,wa!$DE$50,wa!$DE$51)</f>
        <v>0</v>
      </c>
      <c r="EB59" s="7">
        <f>DN59*CHOOSE(wa!$DG59,wa!$DE$47,wa!$DE$48,wa!$DE$49,wa!$DE$50,wa!$DE$51)</f>
        <v>0</v>
      </c>
      <c r="EC59" s="7">
        <f>DO59*CHOOSE(wa!$DG59,wa!$DE$47,wa!$DE$48,wa!$DE$49,wa!$DE$50,wa!$DE$51)</f>
        <v>0</v>
      </c>
      <c r="ED59" s="7">
        <f>DP59*CHOOSE(wa!$DG59,wa!$DE$47,wa!$DE$48,wa!$DE$49,wa!$DE$50,wa!$DE$51)</f>
        <v>0</v>
      </c>
      <c r="EE59" s="7">
        <f>DQ59*CHOOSE(wa!$DG59,wa!$DE$47,wa!$DE$48,wa!$DE$49,wa!$DE$50,wa!$DE$51)</f>
        <v>0</v>
      </c>
      <c r="EF59" s="7">
        <f>DR59*CHOOSE(wa!$DG59,wa!$DE$47,wa!$DE$48,wa!$DE$49,wa!$DE$50,wa!$DE$51)</f>
        <v>0</v>
      </c>
      <c r="EG59" s="7">
        <f>DS59*CHOOSE(wa!$DG59,wa!$DE$47,wa!$DE$48,wa!$DE$49,wa!$DE$50,wa!$DE$51)</f>
        <v>0</v>
      </c>
      <c r="EH59" s="7">
        <f>DT59*CHOOSE(wa!$DG59,wa!$DE$47,wa!$DE$48,wa!$DE$49,wa!$DE$50,wa!$DE$51)</f>
        <v>0</v>
      </c>
      <c r="EI59" s="7">
        <f>DU59*CHOOSE(wa!$DG59,wa!$DE$47,wa!$DE$48,wa!$DE$49,wa!$DE$50,wa!$DE$51)</f>
        <v>0</v>
      </c>
      <c r="EJ59" s="7">
        <f>DV59*CHOOSE(wa!$DG59,wa!$DE$47,wa!$DE$48,wa!$DE$49,wa!$DE$50,wa!$DE$51)</f>
        <v>0</v>
      </c>
      <c r="EK59">
        <f t="shared" si="29"/>
        <v>0</v>
      </c>
      <c r="EM59">
        <f t="shared" si="14"/>
        <v>0</v>
      </c>
      <c r="EN59">
        <f t="shared" si="30"/>
        <v>0</v>
      </c>
      <c r="EO59">
        <f t="shared" si="31"/>
        <v>0</v>
      </c>
      <c r="EP59">
        <f t="shared" si="32"/>
        <v>0</v>
      </c>
      <c r="EQ59">
        <f t="shared" si="33"/>
        <v>0</v>
      </c>
      <c r="ER59">
        <f t="shared" si="34"/>
        <v>0</v>
      </c>
      <c r="ES59">
        <f t="shared" si="35"/>
        <v>0</v>
      </c>
      <c r="ET59">
        <f t="shared" si="36"/>
        <v>0</v>
      </c>
      <c r="EU59">
        <f t="shared" si="37"/>
        <v>0</v>
      </c>
      <c r="EV59">
        <f t="shared" si="38"/>
        <v>0</v>
      </c>
      <c r="EW59">
        <f t="shared" si="39"/>
        <v>0</v>
      </c>
      <c r="EX59">
        <f t="shared" si="40"/>
        <v>0</v>
      </c>
      <c r="EY59">
        <f t="shared" si="41"/>
        <v>0</v>
      </c>
      <c r="FA59">
        <f t="shared" si="16"/>
        <v>0</v>
      </c>
      <c r="FB59">
        <f t="shared" si="42"/>
        <v>0</v>
      </c>
      <c r="FC59">
        <f t="shared" si="43"/>
        <v>0</v>
      </c>
      <c r="FD59">
        <f t="shared" si="44"/>
        <v>0</v>
      </c>
      <c r="FE59">
        <f t="shared" si="45"/>
        <v>0</v>
      </c>
      <c r="FF59">
        <f t="shared" si="46"/>
        <v>0</v>
      </c>
      <c r="FG59">
        <f t="shared" si="47"/>
        <v>0</v>
      </c>
      <c r="FH59">
        <f t="shared" si="48"/>
        <v>0</v>
      </c>
      <c r="FI59">
        <f t="shared" si="49"/>
        <v>0</v>
      </c>
      <c r="FJ59">
        <f t="shared" si="50"/>
        <v>0</v>
      </c>
      <c r="FK59">
        <f t="shared" si="51"/>
        <v>0</v>
      </c>
      <c r="FL59">
        <f t="shared" si="52"/>
        <v>0</v>
      </c>
      <c r="FM59">
        <f t="shared" si="53"/>
        <v>0</v>
      </c>
      <c r="FO59">
        <f t="shared" si="18"/>
        <v>0</v>
      </c>
      <c r="FP59">
        <f t="shared" si="54"/>
        <v>0</v>
      </c>
      <c r="FQ59">
        <f t="shared" si="55"/>
        <v>0</v>
      </c>
      <c r="FR59">
        <f t="shared" si="56"/>
        <v>0</v>
      </c>
      <c r="FS59">
        <f t="shared" si="57"/>
        <v>0</v>
      </c>
      <c r="FT59">
        <f t="shared" si="58"/>
        <v>0</v>
      </c>
      <c r="FU59">
        <f t="shared" si="59"/>
        <v>0</v>
      </c>
      <c r="FV59">
        <f t="shared" si="60"/>
        <v>0</v>
      </c>
      <c r="FW59">
        <f t="shared" si="61"/>
        <v>0</v>
      </c>
      <c r="FX59">
        <f t="shared" si="62"/>
        <v>0</v>
      </c>
      <c r="FY59">
        <f t="shared" si="63"/>
        <v>0</v>
      </c>
      <c r="FZ59">
        <f t="shared" si="64"/>
        <v>0</v>
      </c>
      <c r="GA59">
        <f t="shared" si="65"/>
        <v>0</v>
      </c>
      <c r="GC59">
        <f t="shared" si="20"/>
        <v>0</v>
      </c>
      <c r="GD59">
        <f t="shared" si="66"/>
        <v>0</v>
      </c>
      <c r="GE59">
        <f t="shared" si="67"/>
        <v>0</v>
      </c>
      <c r="GF59">
        <f t="shared" si="68"/>
        <v>0</v>
      </c>
      <c r="GG59">
        <f t="shared" si="69"/>
        <v>0</v>
      </c>
      <c r="GH59">
        <f t="shared" si="70"/>
        <v>0</v>
      </c>
      <c r="GI59">
        <f t="shared" si="71"/>
        <v>0</v>
      </c>
      <c r="GJ59">
        <f t="shared" si="72"/>
        <v>0</v>
      </c>
      <c r="GK59">
        <f t="shared" si="73"/>
        <v>0</v>
      </c>
      <c r="GL59">
        <f t="shared" si="74"/>
        <v>0</v>
      </c>
      <c r="GM59">
        <f t="shared" si="75"/>
        <v>0</v>
      </c>
      <c r="GN59">
        <f t="shared" si="76"/>
        <v>0</v>
      </c>
      <c r="GO59">
        <f t="shared" si="77"/>
        <v>0</v>
      </c>
    </row>
    <row r="60" spans="1:197" x14ac:dyDescent="0.3">
      <c r="A60" s="317" t="str">
        <f>+"Total weight in "&amp;wa!$R$8</f>
        <v>Total weight in Kg</v>
      </c>
      <c r="B60" s="319"/>
      <c r="C60" s="318"/>
      <c r="D60" s="106">
        <f>+wa!$I$33-$C$107-$C$108</f>
        <v>0</v>
      </c>
      <c r="E60">
        <f>+Start!B25</f>
        <v>0</v>
      </c>
      <c r="F60" s="124">
        <f>+D60*1000</f>
        <v>0</v>
      </c>
      <c r="G60">
        <f>+D60*16</f>
        <v>0</v>
      </c>
      <c r="I60" s="129"/>
      <c r="J60" t="e">
        <f>+F60/E60</f>
        <v>#DIV/0!</v>
      </c>
      <c r="K60" t="e">
        <f>+G60/E60</f>
        <v>#DIV/0!</v>
      </c>
      <c r="M60" t="s">
        <v>286</v>
      </c>
      <c r="N60" s="7">
        <v>1</v>
      </c>
      <c r="O60" s="7">
        <f>+IF(N60=1,0,1)</f>
        <v>0</v>
      </c>
      <c r="P60" s="7">
        <f>+O60</f>
        <v>0</v>
      </c>
      <c r="Q60" s="7"/>
      <c r="R60" s="7">
        <f>N('8_Sls_Fcst_G'!E16)*CHOOSE(wa!$N60,wa!$I$47,wa!$I$48,wa!$I$49,wa!$I$50,wa!$I$51)</f>
        <v>0</v>
      </c>
      <c r="S60" s="7">
        <f>N('8_Sls_Fcst_G'!F16)*CHOOSE(wa!$N60,wa!$I$47,wa!$I$48,wa!$I$49,wa!$I$50,wa!$I$51)</f>
        <v>0</v>
      </c>
      <c r="T60" s="7">
        <f>N('8_Sls_Fcst_G'!G16)*CHOOSE(wa!$N60,wa!$I$47,wa!$I$48,wa!$I$49,wa!$I$50,wa!$I$51)</f>
        <v>0</v>
      </c>
      <c r="U60" s="7">
        <f>N('8_Sls_Fcst_G'!H16)*CHOOSE(wa!$N60,wa!$I$47,wa!$I$48,wa!$I$49,wa!$I$50,wa!$I$51)</f>
        <v>0</v>
      </c>
      <c r="V60" s="7">
        <f>N('8_Sls_Fcst_G'!I16)*CHOOSE(wa!$N60,wa!$I$47,wa!$I$48,wa!$I$49,wa!$I$50,wa!$I$51)</f>
        <v>0</v>
      </c>
      <c r="W60" s="7">
        <f>N('8_Sls_Fcst_G'!J16)*CHOOSE(wa!$N60,wa!$I$47,wa!$I$48,wa!$I$49,wa!$I$50,wa!$I$51)</f>
        <v>0</v>
      </c>
      <c r="X60" s="7">
        <f>N('8_Sls_Fcst_G'!K16)*CHOOSE(wa!$N60,wa!$I$47,wa!$I$48,wa!$I$49,wa!$I$50,wa!$I$51)</f>
        <v>0</v>
      </c>
      <c r="Y60" s="7">
        <f>N('8_Sls_Fcst_G'!L16)*CHOOSE(wa!$N60,wa!$I$47,wa!$I$48,wa!$I$49,wa!$I$50,wa!$I$51)</f>
        <v>0</v>
      </c>
      <c r="Z60" s="7">
        <f>N('8_Sls_Fcst_G'!M16)*CHOOSE(wa!$N60,wa!$I$47,wa!$I$48,wa!$I$49,wa!$I$50,wa!$I$51)</f>
        <v>0</v>
      </c>
      <c r="AA60" s="7">
        <f>N('8_Sls_Fcst_G'!N16)*CHOOSE(wa!$N60,wa!$I$47,wa!$I$48,wa!$I$49,wa!$I$50,wa!$I$51)</f>
        <v>0</v>
      </c>
      <c r="AB60" s="7">
        <f>N('8_Sls_Fcst_G'!O16)*CHOOSE(wa!$N60,wa!$I$47,wa!$I$48,wa!$I$49,wa!$I$50,wa!$I$51)</f>
        <v>0</v>
      </c>
      <c r="AC60" s="7">
        <f>N('8_Sls_Fcst_G'!P16)*CHOOSE(wa!$N60,wa!$I$47,wa!$I$48,wa!$I$49,wa!$I$50,wa!$I$51)</f>
        <v>0</v>
      </c>
      <c r="AD60" s="7">
        <f t="shared" si="22"/>
        <v>0</v>
      </c>
      <c r="AF60" s="7">
        <f>R60*CHOOSE(wa!$N60,wa!$J$47,wa!$J$48,wa!$J$49,wa!$J$50,wa!$J$51)</f>
        <v>0</v>
      </c>
      <c r="AG60" s="7">
        <f>S60*CHOOSE(wa!$N60,wa!$J$47,wa!$J$48,wa!$J$49,wa!$J$50,wa!$J$51)</f>
        <v>0</v>
      </c>
      <c r="AH60" s="7">
        <f>T60*CHOOSE(wa!$N60,wa!$J$47,wa!$J$48,wa!$J$49,wa!$J$50,wa!$J$51)</f>
        <v>0</v>
      </c>
      <c r="AI60" s="7">
        <f>U60*CHOOSE(wa!$N60,wa!$J$47,wa!$J$48,wa!$J$49,wa!$J$50,wa!$J$51)</f>
        <v>0</v>
      </c>
      <c r="AJ60" s="7">
        <f>V60*CHOOSE(wa!$N60,wa!$J$47,wa!$J$48,wa!$J$49,wa!$J$50,wa!$J$51)</f>
        <v>0</v>
      </c>
      <c r="AK60" s="7">
        <f>W60*CHOOSE(wa!$N60,wa!$J$47,wa!$J$48,wa!$J$49,wa!$J$50,wa!$J$51)</f>
        <v>0</v>
      </c>
      <c r="AL60" s="7">
        <f>X60*CHOOSE(wa!$N60,wa!$J$47,wa!$J$48,wa!$J$49,wa!$J$50,wa!$J$51)</f>
        <v>0</v>
      </c>
      <c r="AM60" s="7">
        <f>Y60*CHOOSE(wa!$N60,wa!$J$47,wa!$J$48,wa!$J$49,wa!$J$50,wa!$J$51)</f>
        <v>0</v>
      </c>
      <c r="AN60" s="7">
        <f>Z60*CHOOSE(wa!$N60,wa!$J$47,wa!$J$48,wa!$J$49,wa!$J$50,wa!$J$51)</f>
        <v>0</v>
      </c>
      <c r="AO60" s="7">
        <f>AA60*CHOOSE(wa!$N60,wa!$J$47,wa!$J$48,wa!$J$49,wa!$J$50,wa!$J$51)</f>
        <v>0</v>
      </c>
      <c r="AP60" s="7">
        <f>AB60*CHOOSE(wa!$N60,wa!$J$47,wa!$J$48,wa!$J$49,wa!$J$50,wa!$J$51)</f>
        <v>0</v>
      </c>
      <c r="AQ60" s="7">
        <f>AC60*CHOOSE(wa!$N60,wa!$J$47,wa!$J$48,wa!$J$49,wa!$J$50,wa!$J$51)</f>
        <v>0</v>
      </c>
      <c r="AR60">
        <f t="shared" si="78"/>
        <v>0</v>
      </c>
      <c r="AT60">
        <f t="shared" si="6"/>
        <v>0</v>
      </c>
      <c r="AU60">
        <f t="shared" ref="AU60:BE60" si="119">+IF($N60=AU$47,1,0)*S60</f>
        <v>0</v>
      </c>
      <c r="AV60">
        <f t="shared" si="119"/>
        <v>0</v>
      </c>
      <c r="AW60">
        <f t="shared" si="119"/>
        <v>0</v>
      </c>
      <c r="AX60">
        <f t="shared" si="119"/>
        <v>0</v>
      </c>
      <c r="AY60">
        <f t="shared" si="119"/>
        <v>0</v>
      </c>
      <c r="AZ60">
        <f t="shared" si="119"/>
        <v>0</v>
      </c>
      <c r="BA60">
        <f t="shared" si="119"/>
        <v>0</v>
      </c>
      <c r="BB60">
        <f t="shared" si="119"/>
        <v>0</v>
      </c>
      <c r="BC60">
        <f t="shared" si="119"/>
        <v>0</v>
      </c>
      <c r="BD60">
        <f t="shared" si="119"/>
        <v>0</v>
      </c>
      <c r="BE60">
        <f t="shared" si="119"/>
        <v>0</v>
      </c>
      <c r="BF60">
        <f t="shared" si="80"/>
        <v>0</v>
      </c>
      <c r="BH60">
        <f t="shared" si="8"/>
        <v>0</v>
      </c>
      <c r="BI60">
        <f t="shared" ref="BI60:BS60" si="120">+IF($N60=BI$47,1,0)*S60</f>
        <v>0</v>
      </c>
      <c r="BJ60">
        <f t="shared" si="120"/>
        <v>0</v>
      </c>
      <c r="BK60">
        <f t="shared" si="120"/>
        <v>0</v>
      </c>
      <c r="BL60">
        <f t="shared" si="120"/>
        <v>0</v>
      </c>
      <c r="BM60">
        <f t="shared" si="120"/>
        <v>0</v>
      </c>
      <c r="BN60">
        <f t="shared" si="120"/>
        <v>0</v>
      </c>
      <c r="BO60">
        <f t="shared" si="120"/>
        <v>0</v>
      </c>
      <c r="BP60">
        <f t="shared" si="120"/>
        <v>0</v>
      </c>
      <c r="BQ60">
        <f t="shared" si="120"/>
        <v>0</v>
      </c>
      <c r="BR60">
        <f t="shared" si="120"/>
        <v>0</v>
      </c>
      <c r="BS60">
        <f t="shared" si="120"/>
        <v>0</v>
      </c>
      <c r="BT60">
        <f t="shared" si="82"/>
        <v>0</v>
      </c>
      <c r="BV60">
        <f t="shared" si="10"/>
        <v>0</v>
      </c>
      <c r="BW60">
        <f t="shared" ref="BW60:CG60" si="121">+IF($N60=BW$47,1,0)*S60</f>
        <v>0</v>
      </c>
      <c r="BX60">
        <f t="shared" si="121"/>
        <v>0</v>
      </c>
      <c r="BY60">
        <f t="shared" si="121"/>
        <v>0</v>
      </c>
      <c r="BZ60">
        <f t="shared" si="121"/>
        <v>0</v>
      </c>
      <c r="CA60">
        <f t="shared" si="121"/>
        <v>0</v>
      </c>
      <c r="CB60">
        <f t="shared" si="121"/>
        <v>0</v>
      </c>
      <c r="CC60">
        <f t="shared" si="121"/>
        <v>0</v>
      </c>
      <c r="CD60">
        <f t="shared" si="121"/>
        <v>0</v>
      </c>
      <c r="CE60">
        <f t="shared" si="121"/>
        <v>0</v>
      </c>
      <c r="CF60">
        <f t="shared" si="121"/>
        <v>0</v>
      </c>
      <c r="CG60">
        <f t="shared" si="121"/>
        <v>0</v>
      </c>
      <c r="CH60">
        <f t="shared" si="84"/>
        <v>0</v>
      </c>
      <c r="CJ60">
        <f t="shared" si="12"/>
        <v>0</v>
      </c>
      <c r="CK60">
        <f t="shared" ref="CK60:CU60" si="122">+IF($N60=CK$47,1,0)*S60</f>
        <v>0</v>
      </c>
      <c r="CL60">
        <f t="shared" si="122"/>
        <v>0</v>
      </c>
      <c r="CM60">
        <f t="shared" si="122"/>
        <v>0</v>
      </c>
      <c r="CN60">
        <f t="shared" si="122"/>
        <v>0</v>
      </c>
      <c r="CO60">
        <f t="shared" si="122"/>
        <v>0</v>
      </c>
      <c r="CP60">
        <f t="shared" si="122"/>
        <v>0</v>
      </c>
      <c r="CQ60">
        <f t="shared" si="122"/>
        <v>0</v>
      </c>
      <c r="CR60">
        <f t="shared" si="122"/>
        <v>0</v>
      </c>
      <c r="CS60">
        <f t="shared" si="122"/>
        <v>0</v>
      </c>
      <c r="CT60">
        <f t="shared" si="122"/>
        <v>0</v>
      </c>
      <c r="CU60">
        <f t="shared" si="122"/>
        <v>0</v>
      </c>
      <c r="CV60">
        <f t="shared" si="86"/>
        <v>0</v>
      </c>
      <c r="DB60" s="129"/>
      <c r="DF60" s="7" t="s">
        <v>287</v>
      </c>
      <c r="DG60" s="7">
        <v>1</v>
      </c>
      <c r="DH60" s="7">
        <f>+IF(DG60=1,0,1)</f>
        <v>0</v>
      </c>
      <c r="DI60" s="7">
        <f>+DH60</f>
        <v>0</v>
      </c>
      <c r="DJ60" s="7"/>
      <c r="DK60" s="7">
        <f>N('10_Sls_Fcst_FS'!E16)*CHOOSE(wa!$DG60,wa!$DB$47,wa!$DB$48,wa!$DB$49,wa!$DB$50,wa!$DB$51)</f>
        <v>0</v>
      </c>
      <c r="DL60" s="7">
        <f>N('10_Sls_Fcst_FS'!F16)*CHOOSE(wa!$DG60,wa!$DB$47,wa!$DB$48,wa!$DB$49,wa!$DB$50,wa!$DB$51)</f>
        <v>0</v>
      </c>
      <c r="DM60" s="7">
        <f>N('10_Sls_Fcst_FS'!G16)*CHOOSE(wa!$DG60,wa!$DB$47,wa!$DB$48,wa!$DB$49,wa!$DB$50,wa!$DB$51)</f>
        <v>0</v>
      </c>
      <c r="DN60" s="7">
        <f>N('10_Sls_Fcst_FS'!H16)*CHOOSE(wa!$DG60,wa!$DB$47,wa!$DB$48,wa!$DB$49,wa!$DB$50,wa!$DB$51)</f>
        <v>0</v>
      </c>
      <c r="DO60" s="7">
        <f>N('10_Sls_Fcst_FS'!I16)*CHOOSE(wa!$DG60,wa!$DB$47,wa!$DB$48,wa!$DB$49,wa!$DB$50,wa!$DB$51)</f>
        <v>0</v>
      </c>
      <c r="DP60" s="7">
        <f>N('10_Sls_Fcst_FS'!J16)*CHOOSE(wa!$DG60,wa!$DB$47,wa!$DB$48,wa!$DB$49,wa!$DB$50,wa!$DB$51)</f>
        <v>0</v>
      </c>
      <c r="DQ60" s="7">
        <f>N('10_Sls_Fcst_FS'!K16)*CHOOSE(wa!$DG60,wa!$DB$47,wa!$DB$48,wa!$DB$49,wa!$DB$50,wa!$DB$51)</f>
        <v>0</v>
      </c>
      <c r="DR60" s="7">
        <f>N('10_Sls_Fcst_FS'!L16)*CHOOSE(wa!$DG60,wa!$DB$47,wa!$DB$48,wa!$DB$49,wa!$DB$50,wa!$DB$51)</f>
        <v>0</v>
      </c>
      <c r="DS60" s="7">
        <f>N('10_Sls_Fcst_FS'!M16)*CHOOSE(wa!$DG60,wa!$DB$47,wa!$DB$48,wa!$DB$49,wa!$DB$50,wa!$DB$51)</f>
        <v>0</v>
      </c>
      <c r="DT60" s="7">
        <f>N('10_Sls_Fcst_FS'!N16)*CHOOSE(wa!$DG60,wa!$DB$47,wa!$DB$48,wa!$DB$49,wa!$DB$50,wa!$DB$51)</f>
        <v>0</v>
      </c>
      <c r="DU60" s="7">
        <f>N('10_Sls_Fcst_FS'!O16)*CHOOSE(wa!$DG60,wa!$DB$47,wa!$DB$48,wa!$DB$49,wa!$DB$50,wa!$DB$51)</f>
        <v>0</v>
      </c>
      <c r="DV60" s="7">
        <f>N('10_Sls_Fcst_FS'!P16)*CHOOSE(wa!$DG60,wa!$DB$47,wa!$DB$48,wa!$DB$49,wa!$DB$50,wa!$DB$51)</f>
        <v>0</v>
      </c>
      <c r="DW60" s="7">
        <f t="shared" si="23"/>
        <v>0</v>
      </c>
      <c r="DX60" s="9"/>
      <c r="DY60" s="7">
        <f>DK60*CHOOSE(wa!$DG60,wa!$DC$47,wa!$DC$48,wa!$DC$49,wa!$DC$50,wa!$DC$51)</f>
        <v>0</v>
      </c>
      <c r="DZ60" s="7">
        <f>DL60*CHOOSE(wa!$DG60,wa!$DC$47,wa!$DC$48,wa!$DC$49,wa!$DC$50,wa!$DC$51)</f>
        <v>0</v>
      </c>
      <c r="EA60" s="7">
        <f>DM60*CHOOSE(wa!$DG60,wa!$DC$47,wa!$DC$48,wa!$DC$49,wa!$DC$50,wa!$DC$51)</f>
        <v>0</v>
      </c>
      <c r="EB60" s="7">
        <f>DN60*CHOOSE(wa!$DG60,wa!$DC$47,wa!$DC$48,wa!$DC$49,wa!$DC$50,wa!$DC$51)</f>
        <v>0</v>
      </c>
      <c r="EC60" s="7">
        <f>DO60*CHOOSE(wa!$DG60,wa!$DC$47,wa!$DC$48,wa!$DC$49,wa!$DC$50,wa!$DC$51)</f>
        <v>0</v>
      </c>
      <c r="ED60" s="7">
        <f>DP60*CHOOSE(wa!$DG60,wa!$DC$47,wa!$DC$48,wa!$DC$49,wa!$DC$50,wa!$DC$51)</f>
        <v>0</v>
      </c>
      <c r="EE60" s="7">
        <f>DQ60*CHOOSE(wa!$DG60,wa!$DC$47,wa!$DC$48,wa!$DC$49,wa!$DC$50,wa!$DC$51)</f>
        <v>0</v>
      </c>
      <c r="EF60" s="7">
        <f>DR60*CHOOSE(wa!$DG60,wa!$DC$47,wa!$DC$48,wa!$DC$49,wa!$DC$50,wa!$DC$51)</f>
        <v>0</v>
      </c>
      <c r="EG60" s="7">
        <f>DS60*CHOOSE(wa!$DG60,wa!$DC$47,wa!$DC$48,wa!$DC$49,wa!$DC$50,wa!$DC$51)</f>
        <v>0</v>
      </c>
      <c r="EH60" s="7">
        <f>DT60*CHOOSE(wa!$DG60,wa!$DC$47,wa!$DC$48,wa!$DC$49,wa!$DC$50,wa!$DC$51)</f>
        <v>0</v>
      </c>
      <c r="EI60" s="7">
        <f>DU60*CHOOSE(wa!$DG60,wa!$DC$47,wa!$DC$48,wa!$DC$49,wa!$DC$50,wa!$DC$51)</f>
        <v>0</v>
      </c>
      <c r="EJ60" s="7">
        <f>DV60*CHOOSE(wa!$DG60,wa!$DC$47,wa!$DC$48,wa!$DC$49,wa!$DC$50,wa!$DC$51)</f>
        <v>0</v>
      </c>
      <c r="EK60">
        <f t="shared" si="29"/>
        <v>0</v>
      </c>
      <c r="EM60">
        <f t="shared" si="14"/>
        <v>0</v>
      </c>
      <c r="EN60">
        <f t="shared" si="30"/>
        <v>0</v>
      </c>
      <c r="EO60">
        <f t="shared" si="31"/>
        <v>0</v>
      </c>
      <c r="EP60">
        <f t="shared" si="32"/>
        <v>0</v>
      </c>
      <c r="EQ60">
        <f t="shared" si="33"/>
        <v>0</v>
      </c>
      <c r="ER60">
        <f t="shared" si="34"/>
        <v>0</v>
      </c>
      <c r="ES60">
        <f t="shared" si="35"/>
        <v>0</v>
      </c>
      <c r="ET60">
        <f t="shared" si="36"/>
        <v>0</v>
      </c>
      <c r="EU60">
        <f t="shared" si="37"/>
        <v>0</v>
      </c>
      <c r="EV60">
        <f t="shared" si="38"/>
        <v>0</v>
      </c>
      <c r="EW60">
        <f t="shared" si="39"/>
        <v>0</v>
      </c>
      <c r="EX60">
        <f t="shared" si="40"/>
        <v>0</v>
      </c>
      <c r="EY60">
        <f t="shared" si="41"/>
        <v>0</v>
      </c>
      <c r="FA60">
        <f t="shared" si="16"/>
        <v>0</v>
      </c>
      <c r="FB60">
        <f t="shared" ref="FB60:FB97" si="123">+IF($DG60=FB$47,1,0)*DL60</f>
        <v>0</v>
      </c>
      <c r="FC60">
        <f t="shared" ref="FC60:FC97" si="124">+IF($DG60=FC$47,1,0)*DM60</f>
        <v>0</v>
      </c>
      <c r="FD60">
        <f t="shared" ref="FD60:FD97" si="125">+IF($DG60=FD$47,1,0)*DN60</f>
        <v>0</v>
      </c>
      <c r="FE60">
        <f t="shared" ref="FE60:FE97" si="126">+IF($DG60=FE$47,1,0)*DO60</f>
        <v>0</v>
      </c>
      <c r="FF60">
        <f t="shared" ref="FF60:FF97" si="127">+IF($DG60=FF$47,1,0)*DP60</f>
        <v>0</v>
      </c>
      <c r="FG60">
        <f t="shared" ref="FG60:FG97" si="128">+IF($DG60=FG$47,1,0)*DQ60</f>
        <v>0</v>
      </c>
      <c r="FH60">
        <f t="shared" ref="FH60:FH97" si="129">+IF($DG60=FH$47,1,0)*DR60</f>
        <v>0</v>
      </c>
      <c r="FI60">
        <f t="shared" ref="FI60:FI97" si="130">+IF($DG60=FI$47,1,0)*DS60</f>
        <v>0</v>
      </c>
      <c r="FJ60">
        <f t="shared" ref="FJ60:FJ97" si="131">+IF($DG60=FJ$47,1,0)*DT60</f>
        <v>0</v>
      </c>
      <c r="FK60">
        <f t="shared" ref="FK60:FK97" si="132">+IF($DG60=FK$47,1,0)*DU60</f>
        <v>0</v>
      </c>
      <c r="FL60">
        <f t="shared" ref="FL60:FL97" si="133">+IF($DG60=FL$47,1,0)*DV60</f>
        <v>0</v>
      </c>
      <c r="FM60">
        <f t="shared" si="53"/>
        <v>0</v>
      </c>
      <c r="FO60">
        <f t="shared" si="18"/>
        <v>0</v>
      </c>
      <c r="FP60">
        <f t="shared" ref="FP60:FP97" si="134">+IF($DG60=FP$47,1,0)*DL60</f>
        <v>0</v>
      </c>
      <c r="FQ60">
        <f t="shared" ref="FQ60:FQ97" si="135">+IF($DG60=FQ$47,1,0)*DM60</f>
        <v>0</v>
      </c>
      <c r="FR60">
        <f t="shared" ref="FR60:FR97" si="136">+IF($DG60=FR$47,1,0)*DN60</f>
        <v>0</v>
      </c>
      <c r="FS60">
        <f t="shared" ref="FS60:FS97" si="137">+IF($DG60=FS$47,1,0)*DO60</f>
        <v>0</v>
      </c>
      <c r="FT60">
        <f t="shared" ref="FT60:FT97" si="138">+IF($DG60=FT$47,1,0)*DP60</f>
        <v>0</v>
      </c>
      <c r="FU60">
        <f t="shared" ref="FU60:FU97" si="139">+IF($DG60=FU$47,1,0)*DQ60</f>
        <v>0</v>
      </c>
      <c r="FV60">
        <f t="shared" ref="FV60:FV97" si="140">+IF($DG60=FV$47,1,0)*DR60</f>
        <v>0</v>
      </c>
      <c r="FW60">
        <f t="shared" ref="FW60:FW97" si="141">+IF($DG60=FW$47,1,0)*DS60</f>
        <v>0</v>
      </c>
      <c r="FX60">
        <f t="shared" ref="FX60:FX97" si="142">+IF($DG60=FX$47,1,0)*DT60</f>
        <v>0</v>
      </c>
      <c r="FY60">
        <f t="shared" ref="FY60:FY97" si="143">+IF($DG60=FY$47,1,0)*DU60</f>
        <v>0</v>
      </c>
      <c r="FZ60">
        <f t="shared" ref="FZ60:FZ97" si="144">+IF($DG60=FZ$47,1,0)*DV60</f>
        <v>0</v>
      </c>
      <c r="GA60">
        <f t="shared" si="65"/>
        <v>0</v>
      </c>
      <c r="GC60">
        <f t="shared" si="20"/>
        <v>0</v>
      </c>
      <c r="GD60">
        <f t="shared" ref="GD60:GD97" si="145">+IF($DG60=GD$47,1,0)*DL60</f>
        <v>0</v>
      </c>
      <c r="GE60">
        <f t="shared" ref="GE60:GE97" si="146">+IF($DG60=GE$47,1,0)*DM60</f>
        <v>0</v>
      </c>
      <c r="GF60">
        <f t="shared" ref="GF60:GF97" si="147">+IF($DG60=GF$47,1,0)*DN60</f>
        <v>0</v>
      </c>
      <c r="GG60">
        <f t="shared" ref="GG60:GG97" si="148">+IF($DG60=GG$47,1,0)*DO60</f>
        <v>0</v>
      </c>
      <c r="GH60">
        <f t="shared" ref="GH60:GH97" si="149">+IF($DG60=GH$47,1,0)*DP60</f>
        <v>0</v>
      </c>
      <c r="GI60">
        <f t="shared" ref="GI60:GI97" si="150">+IF($DG60=GI$47,1,0)*DQ60</f>
        <v>0</v>
      </c>
      <c r="GJ60">
        <f t="shared" ref="GJ60:GJ97" si="151">+IF($DG60=GJ$47,1,0)*DR60</f>
        <v>0</v>
      </c>
      <c r="GK60">
        <f t="shared" ref="GK60:GK97" si="152">+IF($DG60=GK$47,1,0)*DS60</f>
        <v>0</v>
      </c>
      <c r="GL60">
        <f t="shared" ref="GL60:GL97" si="153">+IF($DG60=GL$47,1,0)*DT60</f>
        <v>0</v>
      </c>
      <c r="GM60">
        <f t="shared" ref="GM60:GM97" si="154">+IF($DG60=GM$47,1,0)*DU60</f>
        <v>0</v>
      </c>
      <c r="GN60">
        <f t="shared" ref="GN60:GN97" si="155">+IF($DG60=GN$47,1,0)*DV60</f>
        <v>0</v>
      </c>
      <c r="GO60">
        <f t="shared" si="77"/>
        <v>0</v>
      </c>
    </row>
    <row r="61" spans="1:197" x14ac:dyDescent="0.3">
      <c r="E61" s="7"/>
      <c r="G61" s="122"/>
      <c r="H61" s="122"/>
      <c r="M61" s="7" t="s">
        <v>287</v>
      </c>
      <c r="N61">
        <f>+N60</f>
        <v>1</v>
      </c>
      <c r="O61">
        <f>+O60</f>
        <v>0</v>
      </c>
      <c r="Q61">
        <f>+O61</f>
        <v>0</v>
      </c>
      <c r="R61" s="7">
        <f>N('8_Sls_Fcst_G'!E17)*CHOOSE(wa!$N61,wa!$K$47,wa!$K$48,wa!$K$49,wa!$K$50,wa!$K$51)</f>
        <v>0</v>
      </c>
      <c r="S61" s="7">
        <f>N('8_Sls_Fcst_G'!F17)*CHOOSE(wa!$N61,wa!$K$47,wa!$K$48,wa!$K$49,wa!$K$50,wa!$K$51)</f>
        <v>0</v>
      </c>
      <c r="T61" s="7">
        <f>N('8_Sls_Fcst_G'!G17)*CHOOSE(wa!$N61,wa!$K$47,wa!$K$48,wa!$K$49,wa!$K$50,wa!$K$51)</f>
        <v>0</v>
      </c>
      <c r="U61" s="7">
        <f>N('8_Sls_Fcst_G'!H17)*CHOOSE(wa!$N61,wa!$K$47,wa!$K$48,wa!$K$49,wa!$K$50,wa!$K$51)</f>
        <v>0</v>
      </c>
      <c r="V61" s="7">
        <f>N('8_Sls_Fcst_G'!I17)*CHOOSE(wa!$N61,wa!$K$47,wa!$K$48,wa!$K$49,wa!$K$50,wa!$K$51)</f>
        <v>0</v>
      </c>
      <c r="W61" s="7">
        <f>N('8_Sls_Fcst_G'!J17)*CHOOSE(wa!$N61,wa!$K$47,wa!$K$48,wa!$K$49,wa!$K$50,wa!$K$51)</f>
        <v>0</v>
      </c>
      <c r="X61" s="7">
        <f>N('8_Sls_Fcst_G'!K17)*CHOOSE(wa!$N61,wa!$K$47,wa!$K$48,wa!$K$49,wa!$K$50,wa!$K$51)</f>
        <v>0</v>
      </c>
      <c r="Y61" s="7">
        <f>N('8_Sls_Fcst_G'!L17)*CHOOSE(wa!$N61,wa!$K$47,wa!$K$48,wa!$K$49,wa!$K$50,wa!$K$51)</f>
        <v>0</v>
      </c>
      <c r="Z61" s="7">
        <f>N('8_Sls_Fcst_G'!M17)*CHOOSE(wa!$N61,wa!$K$47,wa!$K$48,wa!$K$49,wa!$K$50,wa!$K$51)</f>
        <v>0</v>
      </c>
      <c r="AA61" s="7">
        <f>N('8_Sls_Fcst_G'!N17)*CHOOSE(wa!$N61,wa!$K$47,wa!$K$48,wa!$K$49,wa!$K$50,wa!$K$51)</f>
        <v>0</v>
      </c>
      <c r="AB61" s="7">
        <f>N('8_Sls_Fcst_G'!O17)*CHOOSE(wa!$N61,wa!$K$47,wa!$K$48,wa!$K$49,wa!$K$50,wa!$K$51)</f>
        <v>0</v>
      </c>
      <c r="AC61" s="7">
        <f>N('8_Sls_Fcst_G'!P17)*CHOOSE(wa!$N61,wa!$K$47,wa!$K$48,wa!$K$49,wa!$K$50,wa!$K$51)</f>
        <v>0</v>
      </c>
      <c r="AD61" s="7">
        <f t="shared" si="22"/>
        <v>0</v>
      </c>
      <c r="AF61" s="7">
        <f>R61*CHOOSE(wa!$N61,wa!$L$47,wa!$L$48,wa!$L$49,wa!$L$50,wa!$L$51)</f>
        <v>0</v>
      </c>
      <c r="AG61" s="7">
        <f>S61*CHOOSE(wa!$N61,wa!$L$47,wa!$L$48,wa!$L$49,wa!$L$50,wa!$L$51)</f>
        <v>0</v>
      </c>
      <c r="AH61" s="7">
        <f>T61*CHOOSE(wa!$N61,wa!$L$47,wa!$L$48,wa!$L$49,wa!$L$50,wa!$L$51)</f>
        <v>0</v>
      </c>
      <c r="AI61" s="7">
        <f>U61*CHOOSE(wa!$N61,wa!$L$47,wa!$L$48,wa!$L$49,wa!$L$50,wa!$L$51)</f>
        <v>0</v>
      </c>
      <c r="AJ61" s="7">
        <f>V61*CHOOSE(wa!$N61,wa!$L$47,wa!$L$48,wa!$L$49,wa!$L$50,wa!$L$51)</f>
        <v>0</v>
      </c>
      <c r="AK61" s="7">
        <f>W61*CHOOSE(wa!$N61,wa!$L$47,wa!$L$48,wa!$L$49,wa!$L$50,wa!$L$51)</f>
        <v>0</v>
      </c>
      <c r="AL61" s="7">
        <f>X61*CHOOSE(wa!$N61,wa!$L$47,wa!$L$48,wa!$L$49,wa!$L$50,wa!$L$51)</f>
        <v>0</v>
      </c>
      <c r="AM61" s="7">
        <f>Y61*CHOOSE(wa!$N61,wa!$L$47,wa!$L$48,wa!$L$49,wa!$L$50,wa!$L$51)</f>
        <v>0</v>
      </c>
      <c r="AN61" s="7">
        <f>Z61*CHOOSE(wa!$N61,wa!$L$47,wa!$L$48,wa!$L$49,wa!$L$50,wa!$L$51)</f>
        <v>0</v>
      </c>
      <c r="AO61" s="7">
        <f>AA61*CHOOSE(wa!$N61,wa!$L$47,wa!$L$48,wa!$L$49,wa!$L$50,wa!$L$51)</f>
        <v>0</v>
      </c>
      <c r="AP61" s="7">
        <f>AB61*CHOOSE(wa!$N61,wa!$L$47,wa!$L$48,wa!$L$49,wa!$L$50,wa!$L$51)</f>
        <v>0</v>
      </c>
      <c r="AQ61" s="7">
        <f>AC61*CHOOSE(wa!$N61,wa!$L$47,wa!$L$48,wa!$L$49,wa!$L$50,wa!$L$51)</f>
        <v>0</v>
      </c>
      <c r="AR61">
        <f t="shared" si="78"/>
        <v>0</v>
      </c>
      <c r="AT61">
        <f t="shared" si="6"/>
        <v>0</v>
      </c>
      <c r="AU61">
        <f t="shared" ref="AU61:BE61" si="156">+IF($N61=AU$47,1,0)*S61</f>
        <v>0</v>
      </c>
      <c r="AV61">
        <f t="shared" si="156"/>
        <v>0</v>
      </c>
      <c r="AW61">
        <f t="shared" si="156"/>
        <v>0</v>
      </c>
      <c r="AX61">
        <f t="shared" si="156"/>
        <v>0</v>
      </c>
      <c r="AY61">
        <f t="shared" si="156"/>
        <v>0</v>
      </c>
      <c r="AZ61">
        <f t="shared" si="156"/>
        <v>0</v>
      </c>
      <c r="BA61">
        <f t="shared" si="156"/>
        <v>0</v>
      </c>
      <c r="BB61">
        <f t="shared" si="156"/>
        <v>0</v>
      </c>
      <c r="BC61">
        <f t="shared" si="156"/>
        <v>0</v>
      </c>
      <c r="BD61">
        <f t="shared" si="156"/>
        <v>0</v>
      </c>
      <c r="BE61">
        <f t="shared" si="156"/>
        <v>0</v>
      </c>
      <c r="BF61">
        <f t="shared" si="80"/>
        <v>0</v>
      </c>
      <c r="BH61">
        <f t="shared" si="8"/>
        <v>0</v>
      </c>
      <c r="BI61">
        <f t="shared" ref="BI61:BS61" si="157">+IF($N61=BI$47,1,0)*S61</f>
        <v>0</v>
      </c>
      <c r="BJ61">
        <f t="shared" si="157"/>
        <v>0</v>
      </c>
      <c r="BK61">
        <f t="shared" si="157"/>
        <v>0</v>
      </c>
      <c r="BL61">
        <f t="shared" si="157"/>
        <v>0</v>
      </c>
      <c r="BM61">
        <f t="shared" si="157"/>
        <v>0</v>
      </c>
      <c r="BN61">
        <f t="shared" si="157"/>
        <v>0</v>
      </c>
      <c r="BO61">
        <f t="shared" si="157"/>
        <v>0</v>
      </c>
      <c r="BP61">
        <f t="shared" si="157"/>
        <v>0</v>
      </c>
      <c r="BQ61">
        <f t="shared" si="157"/>
        <v>0</v>
      </c>
      <c r="BR61">
        <f t="shared" si="157"/>
        <v>0</v>
      </c>
      <c r="BS61">
        <f t="shared" si="157"/>
        <v>0</v>
      </c>
      <c r="BT61">
        <f t="shared" si="82"/>
        <v>0</v>
      </c>
      <c r="BV61">
        <f t="shared" si="10"/>
        <v>0</v>
      </c>
      <c r="BW61">
        <f t="shared" ref="BW61:CG61" si="158">+IF($N61=BW$47,1,0)*S61</f>
        <v>0</v>
      </c>
      <c r="BX61">
        <f t="shared" si="158"/>
        <v>0</v>
      </c>
      <c r="BY61">
        <f t="shared" si="158"/>
        <v>0</v>
      </c>
      <c r="BZ61">
        <f t="shared" si="158"/>
        <v>0</v>
      </c>
      <c r="CA61">
        <f t="shared" si="158"/>
        <v>0</v>
      </c>
      <c r="CB61">
        <f t="shared" si="158"/>
        <v>0</v>
      </c>
      <c r="CC61">
        <f t="shared" si="158"/>
        <v>0</v>
      </c>
      <c r="CD61">
        <f t="shared" si="158"/>
        <v>0</v>
      </c>
      <c r="CE61">
        <f t="shared" si="158"/>
        <v>0</v>
      </c>
      <c r="CF61">
        <f t="shared" si="158"/>
        <v>0</v>
      </c>
      <c r="CG61">
        <f t="shared" si="158"/>
        <v>0</v>
      </c>
      <c r="CH61">
        <f t="shared" si="84"/>
        <v>0</v>
      </c>
      <c r="CJ61">
        <f t="shared" si="12"/>
        <v>0</v>
      </c>
      <c r="CK61">
        <f t="shared" ref="CK61:CU61" si="159">+IF($N61=CK$47,1,0)*S61</f>
        <v>0</v>
      </c>
      <c r="CL61">
        <f t="shared" si="159"/>
        <v>0</v>
      </c>
      <c r="CM61">
        <f t="shared" si="159"/>
        <v>0</v>
      </c>
      <c r="CN61">
        <f t="shared" si="159"/>
        <v>0</v>
      </c>
      <c r="CO61">
        <f t="shared" si="159"/>
        <v>0</v>
      </c>
      <c r="CP61">
        <f t="shared" si="159"/>
        <v>0</v>
      </c>
      <c r="CQ61">
        <f t="shared" si="159"/>
        <v>0</v>
      </c>
      <c r="CR61">
        <f t="shared" si="159"/>
        <v>0</v>
      </c>
      <c r="CS61">
        <f t="shared" si="159"/>
        <v>0</v>
      </c>
      <c r="CT61">
        <f t="shared" si="159"/>
        <v>0</v>
      </c>
      <c r="CU61">
        <f t="shared" si="159"/>
        <v>0</v>
      </c>
      <c r="CV61">
        <f t="shared" si="86"/>
        <v>0</v>
      </c>
      <c r="CZ61" s="122"/>
      <c r="DA61" s="122"/>
      <c r="DF61" t="s">
        <v>288</v>
      </c>
      <c r="DG61">
        <f>+DG60</f>
        <v>1</v>
      </c>
      <c r="DH61">
        <f>+DH60</f>
        <v>0</v>
      </c>
      <c r="DJ61">
        <f>+DH61</f>
        <v>0</v>
      </c>
      <c r="DK61" s="7">
        <f>N('10_Sls_Fcst_FS'!E17)*CHOOSE(wa!$DG61,wa!$DD$47,wa!$DD$48,wa!$DD$49,wa!$DD$50,wa!$DD$51)</f>
        <v>0</v>
      </c>
      <c r="DL61" s="7">
        <f>N('10_Sls_Fcst_FS'!F17)*CHOOSE(wa!$DG61,wa!$DD$47,wa!$DD$48,wa!$DD$49,wa!$DD$50,wa!$DD$51)</f>
        <v>0</v>
      </c>
      <c r="DM61" s="7">
        <f>N('10_Sls_Fcst_FS'!G17)*CHOOSE(wa!$DG61,wa!$DD$47,wa!$DD$48,wa!$DD$49,wa!$DD$50,wa!$DD$51)</f>
        <v>0</v>
      </c>
      <c r="DN61" s="7">
        <f>N('10_Sls_Fcst_FS'!H17)*CHOOSE(wa!$DG61,wa!$DD$47,wa!$DD$48,wa!$DD$49,wa!$DD$50,wa!$DD$51)</f>
        <v>0</v>
      </c>
      <c r="DO61" s="7">
        <f>N('10_Sls_Fcst_FS'!I17)*CHOOSE(wa!$DG61,wa!$DD$47,wa!$DD$48,wa!$DD$49,wa!$DD$50,wa!$DD$51)</f>
        <v>0</v>
      </c>
      <c r="DP61" s="7">
        <f>N('10_Sls_Fcst_FS'!J17)*CHOOSE(wa!$DG61,wa!$DD$47,wa!$DD$48,wa!$DD$49,wa!$DD$50,wa!$DD$51)</f>
        <v>0</v>
      </c>
      <c r="DQ61" s="7">
        <f>N('10_Sls_Fcst_FS'!K17)*CHOOSE(wa!$DG61,wa!$DD$47,wa!$DD$48,wa!$DD$49,wa!$DD$50,wa!$DD$51)</f>
        <v>0</v>
      </c>
      <c r="DR61" s="7">
        <f>N('10_Sls_Fcst_FS'!L17)*CHOOSE(wa!$DG61,wa!$DD$47,wa!$DD$48,wa!$DD$49,wa!$DD$50,wa!$DD$51)</f>
        <v>0</v>
      </c>
      <c r="DS61" s="7">
        <f>N('10_Sls_Fcst_FS'!M17)*CHOOSE(wa!$DG61,wa!$DD$47,wa!$DD$48,wa!$DD$49,wa!$DD$50,wa!$DD$51)</f>
        <v>0</v>
      </c>
      <c r="DT61" s="7">
        <f>N('10_Sls_Fcst_FS'!N17)*CHOOSE(wa!$DG61,wa!$DD$47,wa!$DD$48,wa!$DD$49,wa!$DD$50,wa!$DD$51)</f>
        <v>0</v>
      </c>
      <c r="DU61" s="7">
        <f>N('10_Sls_Fcst_FS'!O17)*CHOOSE(wa!$DG61,wa!$DD$47,wa!$DD$48,wa!$DD$49,wa!$DD$50,wa!$DD$51)</f>
        <v>0</v>
      </c>
      <c r="DV61" s="7">
        <f>N('10_Sls_Fcst_FS'!P17)*CHOOSE(wa!$DG61,wa!$DD$47,wa!$DD$48,wa!$DD$49,wa!$DD$50,wa!$DD$51)</f>
        <v>0</v>
      </c>
      <c r="DW61" s="7">
        <f t="shared" si="23"/>
        <v>0</v>
      </c>
      <c r="DX61" s="9"/>
      <c r="DY61" s="7">
        <f>DK61*CHOOSE(wa!$DG61,wa!$DE$47,wa!$DE$48,wa!$DE$49,wa!$DE$50,wa!$DE$51)</f>
        <v>0</v>
      </c>
      <c r="DZ61" s="7">
        <f>DL61*CHOOSE(wa!$DG61,wa!$DE$47,wa!$DE$48,wa!$DE$49,wa!$DE$50,wa!$DE$51)</f>
        <v>0</v>
      </c>
      <c r="EA61" s="7">
        <f>DM61*CHOOSE(wa!$DG61,wa!$DE$47,wa!$DE$48,wa!$DE$49,wa!$DE$50,wa!$DE$51)</f>
        <v>0</v>
      </c>
      <c r="EB61" s="7">
        <f>DN61*CHOOSE(wa!$DG61,wa!$DE$47,wa!$DE$48,wa!$DE$49,wa!$DE$50,wa!$DE$51)</f>
        <v>0</v>
      </c>
      <c r="EC61" s="7">
        <f>DO61*CHOOSE(wa!$DG61,wa!$DE$47,wa!$DE$48,wa!$DE$49,wa!$DE$50,wa!$DE$51)</f>
        <v>0</v>
      </c>
      <c r="ED61" s="7">
        <f>DP61*CHOOSE(wa!$DG61,wa!$DE$47,wa!$DE$48,wa!$DE$49,wa!$DE$50,wa!$DE$51)</f>
        <v>0</v>
      </c>
      <c r="EE61" s="7">
        <f>DQ61*CHOOSE(wa!$DG61,wa!$DE$47,wa!$DE$48,wa!$DE$49,wa!$DE$50,wa!$DE$51)</f>
        <v>0</v>
      </c>
      <c r="EF61" s="7">
        <f>DR61*CHOOSE(wa!$DG61,wa!$DE$47,wa!$DE$48,wa!$DE$49,wa!$DE$50,wa!$DE$51)</f>
        <v>0</v>
      </c>
      <c r="EG61" s="7">
        <f>DS61*CHOOSE(wa!$DG61,wa!$DE$47,wa!$DE$48,wa!$DE$49,wa!$DE$50,wa!$DE$51)</f>
        <v>0</v>
      </c>
      <c r="EH61" s="7">
        <f>DT61*CHOOSE(wa!$DG61,wa!$DE$47,wa!$DE$48,wa!$DE$49,wa!$DE$50,wa!$DE$51)</f>
        <v>0</v>
      </c>
      <c r="EI61" s="7">
        <f>DU61*CHOOSE(wa!$DG61,wa!$DE$47,wa!$DE$48,wa!$DE$49,wa!$DE$50,wa!$DE$51)</f>
        <v>0</v>
      </c>
      <c r="EJ61" s="7">
        <f>DV61*CHOOSE(wa!$DG61,wa!$DE$47,wa!$DE$48,wa!$DE$49,wa!$DE$50,wa!$DE$51)</f>
        <v>0</v>
      </c>
      <c r="EK61">
        <f t="shared" si="29"/>
        <v>0</v>
      </c>
      <c r="EM61">
        <f t="shared" si="14"/>
        <v>0</v>
      </c>
      <c r="EN61">
        <f t="shared" si="30"/>
        <v>0</v>
      </c>
      <c r="EO61">
        <f t="shared" si="31"/>
        <v>0</v>
      </c>
      <c r="EP61">
        <f t="shared" si="32"/>
        <v>0</v>
      </c>
      <c r="EQ61">
        <f t="shared" si="33"/>
        <v>0</v>
      </c>
      <c r="ER61">
        <f t="shared" si="34"/>
        <v>0</v>
      </c>
      <c r="ES61">
        <f t="shared" si="35"/>
        <v>0</v>
      </c>
      <c r="ET61">
        <f t="shared" si="36"/>
        <v>0</v>
      </c>
      <c r="EU61">
        <f t="shared" si="37"/>
        <v>0</v>
      </c>
      <c r="EV61">
        <f t="shared" si="38"/>
        <v>0</v>
      </c>
      <c r="EW61">
        <f t="shared" si="39"/>
        <v>0</v>
      </c>
      <c r="EX61">
        <f t="shared" si="40"/>
        <v>0</v>
      </c>
      <c r="EY61">
        <f t="shared" si="41"/>
        <v>0</v>
      </c>
      <c r="FA61">
        <f t="shared" si="16"/>
        <v>0</v>
      </c>
      <c r="FB61">
        <f t="shared" si="123"/>
        <v>0</v>
      </c>
      <c r="FC61">
        <f t="shared" si="124"/>
        <v>0</v>
      </c>
      <c r="FD61">
        <f t="shared" si="125"/>
        <v>0</v>
      </c>
      <c r="FE61">
        <f t="shared" si="126"/>
        <v>0</v>
      </c>
      <c r="FF61">
        <f t="shared" si="127"/>
        <v>0</v>
      </c>
      <c r="FG61">
        <f t="shared" si="128"/>
        <v>0</v>
      </c>
      <c r="FH61">
        <f t="shared" si="129"/>
        <v>0</v>
      </c>
      <c r="FI61">
        <f t="shared" si="130"/>
        <v>0</v>
      </c>
      <c r="FJ61">
        <f t="shared" si="131"/>
        <v>0</v>
      </c>
      <c r="FK61">
        <f t="shared" si="132"/>
        <v>0</v>
      </c>
      <c r="FL61">
        <f t="shared" si="133"/>
        <v>0</v>
      </c>
      <c r="FM61">
        <f t="shared" si="53"/>
        <v>0</v>
      </c>
      <c r="FO61">
        <f t="shared" si="18"/>
        <v>0</v>
      </c>
      <c r="FP61">
        <f t="shared" si="134"/>
        <v>0</v>
      </c>
      <c r="FQ61">
        <f t="shared" si="135"/>
        <v>0</v>
      </c>
      <c r="FR61">
        <f t="shared" si="136"/>
        <v>0</v>
      </c>
      <c r="FS61">
        <f t="shared" si="137"/>
        <v>0</v>
      </c>
      <c r="FT61">
        <f t="shared" si="138"/>
        <v>0</v>
      </c>
      <c r="FU61">
        <f t="shared" si="139"/>
        <v>0</v>
      </c>
      <c r="FV61">
        <f t="shared" si="140"/>
        <v>0</v>
      </c>
      <c r="FW61">
        <f t="shared" si="141"/>
        <v>0</v>
      </c>
      <c r="FX61">
        <f t="shared" si="142"/>
        <v>0</v>
      </c>
      <c r="FY61">
        <f t="shared" si="143"/>
        <v>0</v>
      </c>
      <c r="FZ61">
        <f t="shared" si="144"/>
        <v>0</v>
      </c>
      <c r="GA61">
        <f t="shared" si="65"/>
        <v>0</v>
      </c>
      <c r="GC61">
        <f t="shared" si="20"/>
        <v>0</v>
      </c>
      <c r="GD61">
        <f t="shared" si="145"/>
        <v>0</v>
      </c>
      <c r="GE61">
        <f t="shared" si="146"/>
        <v>0</v>
      </c>
      <c r="GF61">
        <f t="shared" si="147"/>
        <v>0</v>
      </c>
      <c r="GG61">
        <f t="shared" si="148"/>
        <v>0</v>
      </c>
      <c r="GH61">
        <f t="shared" si="149"/>
        <v>0</v>
      </c>
      <c r="GI61">
        <f t="shared" si="150"/>
        <v>0</v>
      </c>
      <c r="GJ61">
        <f t="shared" si="151"/>
        <v>0</v>
      </c>
      <c r="GK61">
        <f t="shared" si="152"/>
        <v>0</v>
      </c>
      <c r="GL61">
        <f t="shared" si="153"/>
        <v>0</v>
      </c>
      <c r="GM61">
        <f t="shared" si="154"/>
        <v>0</v>
      </c>
      <c r="GN61">
        <f t="shared" si="155"/>
        <v>0</v>
      </c>
      <c r="GO61">
        <f t="shared" si="77"/>
        <v>0</v>
      </c>
    </row>
    <row r="62" spans="1:197" x14ac:dyDescent="0.3">
      <c r="A62" s="317" t="s">
        <v>12</v>
      </c>
      <c r="B62" s="319"/>
      <c r="C62" s="318"/>
      <c r="D62" s="12">
        <f>+'1_Ing'!D101</f>
        <v>0</v>
      </c>
      <c r="F62" s="125"/>
      <c r="G62">
        <f>+G60/5.29</f>
        <v>0</v>
      </c>
      <c r="H62" s="123"/>
      <c r="I62" s="123" t="e">
        <f>+D62/E60</f>
        <v>#DIV/0!</v>
      </c>
      <c r="J62" s="123" t="e">
        <f>+D62/J60</f>
        <v>#DIV/0!</v>
      </c>
      <c r="K62" s="123" t="e">
        <f>+D62/K60</f>
        <v>#DIV/0!</v>
      </c>
      <c r="L62" s="123"/>
      <c r="M62" s="7" t="s">
        <v>288</v>
      </c>
      <c r="N62" s="7">
        <v>1</v>
      </c>
      <c r="O62" s="7">
        <f>+IF(N62=1,0,1)</f>
        <v>0</v>
      </c>
      <c r="P62" s="7">
        <f>+O62</f>
        <v>0</v>
      </c>
      <c r="Q62" s="7"/>
      <c r="R62" s="7">
        <f>N('8_Sls_Fcst_G'!E18)*CHOOSE(wa!$N62,wa!$I$47,wa!$I$48,wa!$I$49,wa!$I$50,wa!$I$51)</f>
        <v>0</v>
      </c>
      <c r="S62" s="7">
        <f>N('8_Sls_Fcst_G'!F18)*CHOOSE(wa!$N62,wa!$I$47,wa!$I$48,wa!$I$49,wa!$I$50,wa!$I$51)</f>
        <v>0</v>
      </c>
      <c r="T62" s="7">
        <f>N('8_Sls_Fcst_G'!G18)*CHOOSE(wa!$N62,wa!$I$47,wa!$I$48,wa!$I$49,wa!$I$50,wa!$I$51)</f>
        <v>0</v>
      </c>
      <c r="U62" s="7">
        <f>N('8_Sls_Fcst_G'!H18)*CHOOSE(wa!$N62,wa!$I$47,wa!$I$48,wa!$I$49,wa!$I$50,wa!$I$51)</f>
        <v>0</v>
      </c>
      <c r="V62" s="7">
        <f>N('8_Sls_Fcst_G'!I18)*CHOOSE(wa!$N62,wa!$I$47,wa!$I$48,wa!$I$49,wa!$I$50,wa!$I$51)</f>
        <v>0</v>
      </c>
      <c r="W62" s="7">
        <f>N('8_Sls_Fcst_G'!J18)*CHOOSE(wa!$N62,wa!$I$47,wa!$I$48,wa!$I$49,wa!$I$50,wa!$I$51)</f>
        <v>0</v>
      </c>
      <c r="X62" s="7">
        <f>N('8_Sls_Fcst_G'!K18)*CHOOSE(wa!$N62,wa!$I$47,wa!$I$48,wa!$I$49,wa!$I$50,wa!$I$51)</f>
        <v>0</v>
      </c>
      <c r="Y62" s="7">
        <f>N('8_Sls_Fcst_G'!L18)*CHOOSE(wa!$N62,wa!$I$47,wa!$I$48,wa!$I$49,wa!$I$50,wa!$I$51)</f>
        <v>0</v>
      </c>
      <c r="Z62" s="7">
        <f>N('8_Sls_Fcst_G'!M18)*CHOOSE(wa!$N62,wa!$I$47,wa!$I$48,wa!$I$49,wa!$I$50,wa!$I$51)</f>
        <v>0</v>
      </c>
      <c r="AA62" s="7">
        <f>N('8_Sls_Fcst_G'!N18)*CHOOSE(wa!$N62,wa!$I$47,wa!$I$48,wa!$I$49,wa!$I$50,wa!$I$51)</f>
        <v>0</v>
      </c>
      <c r="AB62" s="7">
        <f>N('8_Sls_Fcst_G'!O18)*CHOOSE(wa!$N62,wa!$I$47,wa!$I$48,wa!$I$49,wa!$I$50,wa!$I$51)</f>
        <v>0</v>
      </c>
      <c r="AC62" s="7">
        <f>N('8_Sls_Fcst_G'!P18)*CHOOSE(wa!$N62,wa!$I$47,wa!$I$48,wa!$I$49,wa!$I$50,wa!$I$51)</f>
        <v>0</v>
      </c>
      <c r="AD62" s="7">
        <f t="shared" si="22"/>
        <v>0</v>
      </c>
      <c r="AF62" s="7">
        <f>R62*CHOOSE(wa!$N62,wa!$J$47,wa!$J$48,wa!$J$49,wa!$J$50,wa!$J$51)</f>
        <v>0</v>
      </c>
      <c r="AG62" s="7">
        <f>S62*CHOOSE(wa!$N62,wa!$J$47,wa!$J$48,wa!$J$49,wa!$J$50,wa!$J$51)</f>
        <v>0</v>
      </c>
      <c r="AH62" s="7">
        <f>T62*CHOOSE(wa!$N62,wa!$J$47,wa!$J$48,wa!$J$49,wa!$J$50,wa!$J$51)</f>
        <v>0</v>
      </c>
      <c r="AI62" s="7">
        <f>U62*CHOOSE(wa!$N62,wa!$J$47,wa!$J$48,wa!$J$49,wa!$J$50,wa!$J$51)</f>
        <v>0</v>
      </c>
      <c r="AJ62" s="7">
        <f>V62*CHOOSE(wa!$N62,wa!$J$47,wa!$J$48,wa!$J$49,wa!$J$50,wa!$J$51)</f>
        <v>0</v>
      </c>
      <c r="AK62" s="7">
        <f>W62*CHOOSE(wa!$N62,wa!$J$47,wa!$J$48,wa!$J$49,wa!$J$50,wa!$J$51)</f>
        <v>0</v>
      </c>
      <c r="AL62" s="7">
        <f>X62*CHOOSE(wa!$N62,wa!$J$47,wa!$J$48,wa!$J$49,wa!$J$50,wa!$J$51)</f>
        <v>0</v>
      </c>
      <c r="AM62" s="7">
        <f>Y62*CHOOSE(wa!$N62,wa!$J$47,wa!$J$48,wa!$J$49,wa!$J$50,wa!$J$51)</f>
        <v>0</v>
      </c>
      <c r="AN62" s="7">
        <f>Z62*CHOOSE(wa!$N62,wa!$J$47,wa!$J$48,wa!$J$49,wa!$J$50,wa!$J$51)</f>
        <v>0</v>
      </c>
      <c r="AO62" s="7">
        <f>AA62*CHOOSE(wa!$N62,wa!$J$47,wa!$J$48,wa!$J$49,wa!$J$50,wa!$J$51)</f>
        <v>0</v>
      </c>
      <c r="AP62" s="7">
        <f>AB62*CHOOSE(wa!$N62,wa!$J$47,wa!$J$48,wa!$J$49,wa!$J$50,wa!$J$51)</f>
        <v>0</v>
      </c>
      <c r="AQ62" s="7">
        <f>AC62*CHOOSE(wa!$N62,wa!$J$47,wa!$J$48,wa!$J$49,wa!$J$50,wa!$J$51)</f>
        <v>0</v>
      </c>
      <c r="AR62">
        <f t="shared" si="78"/>
        <v>0</v>
      </c>
      <c r="AT62">
        <f t="shared" si="6"/>
        <v>0</v>
      </c>
      <c r="AU62">
        <f t="shared" ref="AU62:BE62" si="160">+IF($N62=AU$47,1,0)*S62</f>
        <v>0</v>
      </c>
      <c r="AV62">
        <f t="shared" si="160"/>
        <v>0</v>
      </c>
      <c r="AW62">
        <f t="shared" si="160"/>
        <v>0</v>
      </c>
      <c r="AX62">
        <f t="shared" si="160"/>
        <v>0</v>
      </c>
      <c r="AY62">
        <f t="shared" si="160"/>
        <v>0</v>
      </c>
      <c r="AZ62">
        <f t="shared" si="160"/>
        <v>0</v>
      </c>
      <c r="BA62">
        <f t="shared" si="160"/>
        <v>0</v>
      </c>
      <c r="BB62">
        <f t="shared" si="160"/>
        <v>0</v>
      </c>
      <c r="BC62">
        <f t="shared" si="160"/>
        <v>0</v>
      </c>
      <c r="BD62">
        <f t="shared" si="160"/>
        <v>0</v>
      </c>
      <c r="BE62">
        <f t="shared" si="160"/>
        <v>0</v>
      </c>
      <c r="BF62">
        <f t="shared" si="80"/>
        <v>0</v>
      </c>
      <c r="BH62">
        <f t="shared" si="8"/>
        <v>0</v>
      </c>
      <c r="BI62">
        <f t="shared" ref="BI62:BS62" si="161">+IF($N62=BI$47,1,0)*S62</f>
        <v>0</v>
      </c>
      <c r="BJ62">
        <f t="shared" si="161"/>
        <v>0</v>
      </c>
      <c r="BK62">
        <f t="shared" si="161"/>
        <v>0</v>
      </c>
      <c r="BL62">
        <f t="shared" si="161"/>
        <v>0</v>
      </c>
      <c r="BM62">
        <f t="shared" si="161"/>
        <v>0</v>
      </c>
      <c r="BN62">
        <f t="shared" si="161"/>
        <v>0</v>
      </c>
      <c r="BO62">
        <f t="shared" si="161"/>
        <v>0</v>
      </c>
      <c r="BP62">
        <f t="shared" si="161"/>
        <v>0</v>
      </c>
      <c r="BQ62">
        <f t="shared" si="161"/>
        <v>0</v>
      </c>
      <c r="BR62">
        <f t="shared" si="161"/>
        <v>0</v>
      </c>
      <c r="BS62">
        <f t="shared" si="161"/>
        <v>0</v>
      </c>
      <c r="BT62">
        <f t="shared" si="82"/>
        <v>0</v>
      </c>
      <c r="BV62">
        <f t="shared" si="10"/>
        <v>0</v>
      </c>
      <c r="BW62">
        <f t="shared" ref="BW62:CG62" si="162">+IF($N62=BW$47,1,0)*S62</f>
        <v>0</v>
      </c>
      <c r="BX62">
        <f t="shared" si="162"/>
        <v>0</v>
      </c>
      <c r="BY62">
        <f t="shared" si="162"/>
        <v>0</v>
      </c>
      <c r="BZ62">
        <f t="shared" si="162"/>
        <v>0</v>
      </c>
      <c r="CA62">
        <f t="shared" si="162"/>
        <v>0</v>
      </c>
      <c r="CB62">
        <f t="shared" si="162"/>
        <v>0</v>
      </c>
      <c r="CC62">
        <f t="shared" si="162"/>
        <v>0</v>
      </c>
      <c r="CD62">
        <f t="shared" si="162"/>
        <v>0</v>
      </c>
      <c r="CE62">
        <f t="shared" si="162"/>
        <v>0</v>
      </c>
      <c r="CF62">
        <f t="shared" si="162"/>
        <v>0</v>
      </c>
      <c r="CG62">
        <f t="shared" si="162"/>
        <v>0</v>
      </c>
      <c r="CH62">
        <f t="shared" si="84"/>
        <v>0</v>
      </c>
      <c r="CJ62">
        <f t="shared" si="12"/>
        <v>0</v>
      </c>
      <c r="CK62">
        <f t="shared" ref="CK62:CU62" si="163">+IF($N62=CK$47,1,0)*S62</f>
        <v>0</v>
      </c>
      <c r="CL62">
        <f t="shared" si="163"/>
        <v>0</v>
      </c>
      <c r="CM62">
        <f t="shared" si="163"/>
        <v>0</v>
      </c>
      <c r="CN62">
        <f t="shared" si="163"/>
        <v>0</v>
      </c>
      <c r="CO62">
        <f t="shared" si="163"/>
        <v>0</v>
      </c>
      <c r="CP62">
        <f t="shared" si="163"/>
        <v>0</v>
      </c>
      <c r="CQ62">
        <f t="shared" si="163"/>
        <v>0</v>
      </c>
      <c r="CR62">
        <f t="shared" si="163"/>
        <v>0</v>
      </c>
      <c r="CS62">
        <f t="shared" si="163"/>
        <v>0</v>
      </c>
      <c r="CT62">
        <f t="shared" si="163"/>
        <v>0</v>
      </c>
      <c r="CU62">
        <f t="shared" si="163"/>
        <v>0</v>
      </c>
      <c r="CV62">
        <f t="shared" si="86"/>
        <v>0</v>
      </c>
      <c r="DA62" s="123"/>
      <c r="DB62" s="123"/>
      <c r="DC62" s="123"/>
      <c r="DD62" s="123"/>
      <c r="DE62" s="123"/>
      <c r="DF62" s="7" t="s">
        <v>289</v>
      </c>
      <c r="DG62" s="7">
        <v>1</v>
      </c>
      <c r="DH62" s="7">
        <f>+IF(DG62=1,0,1)</f>
        <v>0</v>
      </c>
      <c r="DI62" s="7">
        <f>+DH62</f>
        <v>0</v>
      </c>
      <c r="DJ62" s="7"/>
      <c r="DK62" s="7">
        <f>N('10_Sls_Fcst_FS'!E18)*CHOOSE(wa!$DG62,wa!$DB$47,wa!$DB$48,wa!$DB$49,wa!$DB$50,wa!$DB$51)</f>
        <v>0</v>
      </c>
      <c r="DL62" s="7">
        <f>N('10_Sls_Fcst_FS'!F18)*CHOOSE(wa!$DG62,wa!$DB$47,wa!$DB$48,wa!$DB$49,wa!$DB$50,wa!$DB$51)</f>
        <v>0</v>
      </c>
      <c r="DM62" s="7">
        <f>N('10_Sls_Fcst_FS'!G18)*CHOOSE(wa!$DG62,wa!$DB$47,wa!$DB$48,wa!$DB$49,wa!$DB$50,wa!$DB$51)</f>
        <v>0</v>
      </c>
      <c r="DN62" s="7">
        <f>N('10_Sls_Fcst_FS'!H18)*CHOOSE(wa!$DG62,wa!$DB$47,wa!$DB$48,wa!$DB$49,wa!$DB$50,wa!$DB$51)</f>
        <v>0</v>
      </c>
      <c r="DO62" s="7">
        <f>N('10_Sls_Fcst_FS'!I18)*CHOOSE(wa!$DG62,wa!$DB$47,wa!$DB$48,wa!$DB$49,wa!$DB$50,wa!$DB$51)</f>
        <v>0</v>
      </c>
      <c r="DP62" s="7">
        <f>N('10_Sls_Fcst_FS'!J18)*CHOOSE(wa!$DG62,wa!$DB$47,wa!$DB$48,wa!$DB$49,wa!$DB$50,wa!$DB$51)</f>
        <v>0</v>
      </c>
      <c r="DQ62" s="7">
        <f>N('10_Sls_Fcst_FS'!K18)*CHOOSE(wa!$DG62,wa!$DB$47,wa!$DB$48,wa!$DB$49,wa!$DB$50,wa!$DB$51)</f>
        <v>0</v>
      </c>
      <c r="DR62" s="7">
        <f>N('10_Sls_Fcst_FS'!L18)*CHOOSE(wa!$DG62,wa!$DB$47,wa!$DB$48,wa!$DB$49,wa!$DB$50,wa!$DB$51)</f>
        <v>0</v>
      </c>
      <c r="DS62" s="7">
        <f>N('10_Sls_Fcst_FS'!M18)*CHOOSE(wa!$DG62,wa!$DB$47,wa!$DB$48,wa!$DB$49,wa!$DB$50,wa!$DB$51)</f>
        <v>0</v>
      </c>
      <c r="DT62" s="7">
        <f>N('10_Sls_Fcst_FS'!N18)*CHOOSE(wa!$DG62,wa!$DB$47,wa!$DB$48,wa!$DB$49,wa!$DB$50,wa!$DB$51)</f>
        <v>0</v>
      </c>
      <c r="DU62" s="7">
        <f>N('10_Sls_Fcst_FS'!O18)*CHOOSE(wa!$DG62,wa!$DB$47,wa!$DB$48,wa!$DB$49,wa!$DB$50,wa!$DB$51)</f>
        <v>0</v>
      </c>
      <c r="DV62" s="7">
        <f>N('10_Sls_Fcst_FS'!P18)*CHOOSE(wa!$DG62,wa!$DB$47,wa!$DB$48,wa!$DB$49,wa!$DB$50,wa!$DB$51)</f>
        <v>0</v>
      </c>
      <c r="DW62" s="7">
        <f t="shared" si="23"/>
        <v>0</v>
      </c>
      <c r="DX62" s="9"/>
      <c r="DY62" s="7">
        <f>DK62*CHOOSE(wa!$DG62,wa!$DC$47,wa!$DC$48,wa!$DC$49,wa!$DC$50,wa!$DC$51)</f>
        <v>0</v>
      </c>
      <c r="DZ62" s="7">
        <f>DL62*CHOOSE(wa!$DG62,wa!$DC$47,wa!$DC$48,wa!$DC$49,wa!$DC$50,wa!$DC$51)</f>
        <v>0</v>
      </c>
      <c r="EA62" s="7">
        <f>DM62*CHOOSE(wa!$DG62,wa!$DC$47,wa!$DC$48,wa!$DC$49,wa!$DC$50,wa!$DC$51)</f>
        <v>0</v>
      </c>
      <c r="EB62" s="7">
        <f>DN62*CHOOSE(wa!$DG62,wa!$DC$47,wa!$DC$48,wa!$DC$49,wa!$DC$50,wa!$DC$51)</f>
        <v>0</v>
      </c>
      <c r="EC62" s="7">
        <f>DO62*CHOOSE(wa!$DG62,wa!$DC$47,wa!$DC$48,wa!$DC$49,wa!$DC$50,wa!$DC$51)</f>
        <v>0</v>
      </c>
      <c r="ED62" s="7">
        <f>DP62*CHOOSE(wa!$DG62,wa!$DC$47,wa!$DC$48,wa!$DC$49,wa!$DC$50,wa!$DC$51)</f>
        <v>0</v>
      </c>
      <c r="EE62" s="7">
        <f>DQ62*CHOOSE(wa!$DG62,wa!$DC$47,wa!$DC$48,wa!$DC$49,wa!$DC$50,wa!$DC$51)</f>
        <v>0</v>
      </c>
      <c r="EF62" s="7">
        <f>DR62*CHOOSE(wa!$DG62,wa!$DC$47,wa!$DC$48,wa!$DC$49,wa!$DC$50,wa!$DC$51)</f>
        <v>0</v>
      </c>
      <c r="EG62" s="7">
        <f>DS62*CHOOSE(wa!$DG62,wa!$DC$47,wa!$DC$48,wa!$DC$49,wa!$DC$50,wa!$DC$51)</f>
        <v>0</v>
      </c>
      <c r="EH62" s="7">
        <f>DT62*CHOOSE(wa!$DG62,wa!$DC$47,wa!$DC$48,wa!$DC$49,wa!$DC$50,wa!$DC$51)</f>
        <v>0</v>
      </c>
      <c r="EI62" s="7">
        <f>DU62*CHOOSE(wa!$DG62,wa!$DC$47,wa!$DC$48,wa!$DC$49,wa!$DC$50,wa!$DC$51)</f>
        <v>0</v>
      </c>
      <c r="EJ62" s="7">
        <f>DV62*CHOOSE(wa!$DG62,wa!$DC$47,wa!$DC$48,wa!$DC$49,wa!$DC$50,wa!$DC$51)</f>
        <v>0</v>
      </c>
      <c r="EK62">
        <f t="shared" si="29"/>
        <v>0</v>
      </c>
      <c r="EM62">
        <f t="shared" si="14"/>
        <v>0</v>
      </c>
      <c r="EN62">
        <f t="shared" si="30"/>
        <v>0</v>
      </c>
      <c r="EO62">
        <f t="shared" si="31"/>
        <v>0</v>
      </c>
      <c r="EP62">
        <f t="shared" si="32"/>
        <v>0</v>
      </c>
      <c r="EQ62">
        <f t="shared" si="33"/>
        <v>0</v>
      </c>
      <c r="ER62">
        <f t="shared" si="34"/>
        <v>0</v>
      </c>
      <c r="ES62">
        <f t="shared" si="35"/>
        <v>0</v>
      </c>
      <c r="ET62">
        <f t="shared" si="36"/>
        <v>0</v>
      </c>
      <c r="EU62">
        <f t="shared" si="37"/>
        <v>0</v>
      </c>
      <c r="EV62">
        <f t="shared" si="38"/>
        <v>0</v>
      </c>
      <c r="EW62">
        <f t="shared" si="39"/>
        <v>0</v>
      </c>
      <c r="EX62">
        <f t="shared" si="40"/>
        <v>0</v>
      </c>
      <c r="EY62">
        <f t="shared" si="41"/>
        <v>0</v>
      </c>
      <c r="FA62">
        <f t="shared" si="16"/>
        <v>0</v>
      </c>
      <c r="FB62">
        <f t="shared" si="123"/>
        <v>0</v>
      </c>
      <c r="FC62">
        <f t="shared" si="124"/>
        <v>0</v>
      </c>
      <c r="FD62">
        <f t="shared" si="125"/>
        <v>0</v>
      </c>
      <c r="FE62">
        <f t="shared" si="126"/>
        <v>0</v>
      </c>
      <c r="FF62">
        <f t="shared" si="127"/>
        <v>0</v>
      </c>
      <c r="FG62">
        <f t="shared" si="128"/>
        <v>0</v>
      </c>
      <c r="FH62">
        <f t="shared" si="129"/>
        <v>0</v>
      </c>
      <c r="FI62">
        <f t="shared" si="130"/>
        <v>0</v>
      </c>
      <c r="FJ62">
        <f t="shared" si="131"/>
        <v>0</v>
      </c>
      <c r="FK62">
        <f t="shared" si="132"/>
        <v>0</v>
      </c>
      <c r="FL62">
        <f t="shared" si="133"/>
        <v>0</v>
      </c>
      <c r="FM62">
        <f t="shared" si="53"/>
        <v>0</v>
      </c>
      <c r="FO62">
        <f t="shared" si="18"/>
        <v>0</v>
      </c>
      <c r="FP62">
        <f t="shared" si="134"/>
        <v>0</v>
      </c>
      <c r="FQ62">
        <f t="shared" si="135"/>
        <v>0</v>
      </c>
      <c r="FR62">
        <f t="shared" si="136"/>
        <v>0</v>
      </c>
      <c r="FS62">
        <f t="shared" si="137"/>
        <v>0</v>
      </c>
      <c r="FT62">
        <f t="shared" si="138"/>
        <v>0</v>
      </c>
      <c r="FU62">
        <f t="shared" si="139"/>
        <v>0</v>
      </c>
      <c r="FV62">
        <f t="shared" si="140"/>
        <v>0</v>
      </c>
      <c r="FW62">
        <f t="shared" si="141"/>
        <v>0</v>
      </c>
      <c r="FX62">
        <f t="shared" si="142"/>
        <v>0</v>
      </c>
      <c r="FY62">
        <f t="shared" si="143"/>
        <v>0</v>
      </c>
      <c r="FZ62">
        <f t="shared" si="144"/>
        <v>0</v>
      </c>
      <c r="GA62">
        <f t="shared" si="65"/>
        <v>0</v>
      </c>
      <c r="GC62">
        <f t="shared" si="20"/>
        <v>0</v>
      </c>
      <c r="GD62">
        <f t="shared" si="145"/>
        <v>0</v>
      </c>
      <c r="GE62">
        <f t="shared" si="146"/>
        <v>0</v>
      </c>
      <c r="GF62">
        <f t="shared" si="147"/>
        <v>0</v>
      </c>
      <c r="GG62">
        <f t="shared" si="148"/>
        <v>0</v>
      </c>
      <c r="GH62">
        <f t="shared" si="149"/>
        <v>0</v>
      </c>
      <c r="GI62">
        <f t="shared" si="150"/>
        <v>0</v>
      </c>
      <c r="GJ62">
        <f t="shared" si="151"/>
        <v>0</v>
      </c>
      <c r="GK62">
        <f t="shared" si="152"/>
        <v>0</v>
      </c>
      <c r="GL62">
        <f t="shared" si="153"/>
        <v>0</v>
      </c>
      <c r="GM62">
        <f t="shared" si="154"/>
        <v>0</v>
      </c>
      <c r="GN62">
        <f t="shared" si="155"/>
        <v>0</v>
      </c>
      <c r="GO62">
        <f t="shared" si="77"/>
        <v>0</v>
      </c>
    </row>
    <row r="63" spans="1:197" x14ac:dyDescent="0.3">
      <c r="A63" s="310" t="str">
        <f>+"Batch cost per "&amp;wa!$R$8</f>
        <v>Batch cost per Kg</v>
      </c>
      <c r="B63" s="333"/>
      <c r="C63" s="311"/>
      <c r="D63" s="12" t="e">
        <f>+'1_Ing'!D101/'1_Ing'!C102</f>
        <v>#DIV/0!</v>
      </c>
      <c r="M63" t="s">
        <v>289</v>
      </c>
      <c r="N63">
        <f>+N62</f>
        <v>1</v>
      </c>
      <c r="O63">
        <f>+O62</f>
        <v>0</v>
      </c>
      <c r="Q63">
        <f>+O63</f>
        <v>0</v>
      </c>
      <c r="R63" s="7">
        <f>N('8_Sls_Fcst_G'!E19)*CHOOSE(wa!$N63,wa!$K$47,wa!$K$48,wa!$K$49,wa!$K$50,wa!$K$51)</f>
        <v>0</v>
      </c>
      <c r="S63" s="7">
        <f>N('8_Sls_Fcst_G'!F19)*CHOOSE(wa!$N63,wa!$K$47,wa!$K$48,wa!$K$49,wa!$K$50,wa!$K$51)</f>
        <v>0</v>
      </c>
      <c r="T63" s="7">
        <f>N('8_Sls_Fcst_G'!G19)*CHOOSE(wa!$N63,wa!$K$47,wa!$K$48,wa!$K$49,wa!$K$50,wa!$K$51)</f>
        <v>0</v>
      </c>
      <c r="U63" s="7">
        <f>N('8_Sls_Fcst_G'!H19)*CHOOSE(wa!$N63,wa!$K$47,wa!$K$48,wa!$K$49,wa!$K$50,wa!$K$51)</f>
        <v>0</v>
      </c>
      <c r="V63" s="7">
        <f>N('8_Sls_Fcst_G'!I19)*CHOOSE(wa!$N63,wa!$K$47,wa!$K$48,wa!$K$49,wa!$K$50,wa!$K$51)</f>
        <v>0</v>
      </c>
      <c r="W63" s="7">
        <f>N('8_Sls_Fcst_G'!J19)*CHOOSE(wa!$N63,wa!$K$47,wa!$K$48,wa!$K$49,wa!$K$50,wa!$K$51)</f>
        <v>0</v>
      </c>
      <c r="X63" s="7">
        <f>N('8_Sls_Fcst_G'!K19)*CHOOSE(wa!$N63,wa!$K$47,wa!$K$48,wa!$K$49,wa!$K$50,wa!$K$51)</f>
        <v>0</v>
      </c>
      <c r="Y63" s="7">
        <f>N('8_Sls_Fcst_G'!L19)*CHOOSE(wa!$N63,wa!$K$47,wa!$K$48,wa!$K$49,wa!$K$50,wa!$K$51)</f>
        <v>0</v>
      </c>
      <c r="Z63" s="7">
        <f>N('8_Sls_Fcst_G'!M19)*CHOOSE(wa!$N63,wa!$K$47,wa!$K$48,wa!$K$49,wa!$K$50,wa!$K$51)</f>
        <v>0</v>
      </c>
      <c r="AA63" s="7">
        <f>N('8_Sls_Fcst_G'!N19)*CHOOSE(wa!$N63,wa!$K$47,wa!$K$48,wa!$K$49,wa!$K$50,wa!$K$51)</f>
        <v>0</v>
      </c>
      <c r="AB63" s="7">
        <f>N('8_Sls_Fcst_G'!O19)*CHOOSE(wa!$N63,wa!$K$47,wa!$K$48,wa!$K$49,wa!$K$50,wa!$K$51)</f>
        <v>0</v>
      </c>
      <c r="AC63" s="7">
        <f>N('8_Sls_Fcst_G'!P19)*CHOOSE(wa!$N63,wa!$K$47,wa!$K$48,wa!$K$49,wa!$K$50,wa!$K$51)</f>
        <v>0</v>
      </c>
      <c r="AD63" s="7">
        <f t="shared" si="22"/>
        <v>0</v>
      </c>
      <c r="AF63" s="7">
        <f>R63*CHOOSE(wa!$N63,wa!$L$47,wa!$L$48,wa!$L$49,wa!$L$50,wa!$L$51)</f>
        <v>0</v>
      </c>
      <c r="AG63" s="7">
        <f>S63*CHOOSE(wa!$N63,wa!$L$47,wa!$L$48,wa!$L$49,wa!$L$50,wa!$L$51)</f>
        <v>0</v>
      </c>
      <c r="AH63" s="7">
        <f>T63*CHOOSE(wa!$N63,wa!$L$47,wa!$L$48,wa!$L$49,wa!$L$50,wa!$L$51)</f>
        <v>0</v>
      </c>
      <c r="AI63" s="7">
        <f>U63*CHOOSE(wa!$N63,wa!$L$47,wa!$L$48,wa!$L$49,wa!$L$50,wa!$L$51)</f>
        <v>0</v>
      </c>
      <c r="AJ63" s="7">
        <f>V63*CHOOSE(wa!$N63,wa!$L$47,wa!$L$48,wa!$L$49,wa!$L$50,wa!$L$51)</f>
        <v>0</v>
      </c>
      <c r="AK63" s="7">
        <f>W63*CHOOSE(wa!$N63,wa!$L$47,wa!$L$48,wa!$L$49,wa!$L$50,wa!$L$51)</f>
        <v>0</v>
      </c>
      <c r="AL63" s="7">
        <f>X63*CHOOSE(wa!$N63,wa!$L$47,wa!$L$48,wa!$L$49,wa!$L$50,wa!$L$51)</f>
        <v>0</v>
      </c>
      <c r="AM63" s="7">
        <f>Y63*CHOOSE(wa!$N63,wa!$L$47,wa!$L$48,wa!$L$49,wa!$L$50,wa!$L$51)</f>
        <v>0</v>
      </c>
      <c r="AN63" s="7">
        <f>Z63*CHOOSE(wa!$N63,wa!$L$47,wa!$L$48,wa!$L$49,wa!$L$50,wa!$L$51)</f>
        <v>0</v>
      </c>
      <c r="AO63" s="7">
        <f>AA63*CHOOSE(wa!$N63,wa!$L$47,wa!$L$48,wa!$L$49,wa!$L$50,wa!$L$51)</f>
        <v>0</v>
      </c>
      <c r="AP63" s="7">
        <f>AB63*CHOOSE(wa!$N63,wa!$L$47,wa!$L$48,wa!$L$49,wa!$L$50,wa!$L$51)</f>
        <v>0</v>
      </c>
      <c r="AQ63" s="7">
        <f>AC63*CHOOSE(wa!$N63,wa!$L$47,wa!$L$48,wa!$L$49,wa!$L$50,wa!$L$51)</f>
        <v>0</v>
      </c>
      <c r="AR63">
        <f t="shared" si="78"/>
        <v>0</v>
      </c>
      <c r="AT63">
        <f t="shared" si="6"/>
        <v>0</v>
      </c>
      <c r="AU63">
        <f t="shared" ref="AU63:BE63" si="164">+IF($N63=AU$47,1,0)*S63</f>
        <v>0</v>
      </c>
      <c r="AV63">
        <f t="shared" si="164"/>
        <v>0</v>
      </c>
      <c r="AW63">
        <f t="shared" si="164"/>
        <v>0</v>
      </c>
      <c r="AX63">
        <f t="shared" si="164"/>
        <v>0</v>
      </c>
      <c r="AY63">
        <f t="shared" si="164"/>
        <v>0</v>
      </c>
      <c r="AZ63">
        <f t="shared" si="164"/>
        <v>0</v>
      </c>
      <c r="BA63">
        <f t="shared" si="164"/>
        <v>0</v>
      </c>
      <c r="BB63">
        <f t="shared" si="164"/>
        <v>0</v>
      </c>
      <c r="BC63">
        <f t="shared" si="164"/>
        <v>0</v>
      </c>
      <c r="BD63">
        <f t="shared" si="164"/>
        <v>0</v>
      </c>
      <c r="BE63">
        <f t="shared" si="164"/>
        <v>0</v>
      </c>
      <c r="BF63">
        <f t="shared" si="80"/>
        <v>0</v>
      </c>
      <c r="BH63">
        <f t="shared" si="8"/>
        <v>0</v>
      </c>
      <c r="BI63">
        <f t="shared" ref="BI63:BS63" si="165">+IF($N63=BI$47,1,0)*S63</f>
        <v>0</v>
      </c>
      <c r="BJ63">
        <f t="shared" si="165"/>
        <v>0</v>
      </c>
      <c r="BK63">
        <f t="shared" si="165"/>
        <v>0</v>
      </c>
      <c r="BL63">
        <f t="shared" si="165"/>
        <v>0</v>
      </c>
      <c r="BM63">
        <f t="shared" si="165"/>
        <v>0</v>
      </c>
      <c r="BN63">
        <f t="shared" si="165"/>
        <v>0</v>
      </c>
      <c r="BO63">
        <f t="shared" si="165"/>
        <v>0</v>
      </c>
      <c r="BP63">
        <f t="shared" si="165"/>
        <v>0</v>
      </c>
      <c r="BQ63">
        <f t="shared" si="165"/>
        <v>0</v>
      </c>
      <c r="BR63">
        <f t="shared" si="165"/>
        <v>0</v>
      </c>
      <c r="BS63">
        <f t="shared" si="165"/>
        <v>0</v>
      </c>
      <c r="BT63">
        <f t="shared" si="82"/>
        <v>0</v>
      </c>
      <c r="BV63">
        <f t="shared" si="10"/>
        <v>0</v>
      </c>
      <c r="BW63">
        <f t="shared" ref="BW63:CG63" si="166">+IF($N63=BW$47,1,0)*S63</f>
        <v>0</v>
      </c>
      <c r="BX63">
        <f t="shared" si="166"/>
        <v>0</v>
      </c>
      <c r="BY63">
        <f t="shared" si="166"/>
        <v>0</v>
      </c>
      <c r="BZ63">
        <f t="shared" si="166"/>
        <v>0</v>
      </c>
      <c r="CA63">
        <f t="shared" si="166"/>
        <v>0</v>
      </c>
      <c r="CB63">
        <f t="shared" si="166"/>
        <v>0</v>
      </c>
      <c r="CC63">
        <f t="shared" si="166"/>
        <v>0</v>
      </c>
      <c r="CD63">
        <f t="shared" si="166"/>
        <v>0</v>
      </c>
      <c r="CE63">
        <f t="shared" si="166"/>
        <v>0</v>
      </c>
      <c r="CF63">
        <f t="shared" si="166"/>
        <v>0</v>
      </c>
      <c r="CG63">
        <f t="shared" si="166"/>
        <v>0</v>
      </c>
      <c r="CH63">
        <f t="shared" si="84"/>
        <v>0</v>
      </c>
      <c r="CJ63">
        <f t="shared" si="12"/>
        <v>0</v>
      </c>
      <c r="CK63">
        <f t="shared" ref="CK63:CU63" si="167">+IF($N63=CK$47,1,0)*S63</f>
        <v>0</v>
      </c>
      <c r="CL63">
        <f t="shared" si="167"/>
        <v>0</v>
      </c>
      <c r="CM63">
        <f t="shared" si="167"/>
        <v>0</v>
      </c>
      <c r="CN63">
        <f t="shared" si="167"/>
        <v>0</v>
      </c>
      <c r="CO63">
        <f t="shared" si="167"/>
        <v>0</v>
      </c>
      <c r="CP63">
        <f t="shared" si="167"/>
        <v>0</v>
      </c>
      <c r="CQ63">
        <f t="shared" si="167"/>
        <v>0</v>
      </c>
      <c r="CR63">
        <f t="shared" si="167"/>
        <v>0</v>
      </c>
      <c r="CS63">
        <f t="shared" si="167"/>
        <v>0</v>
      </c>
      <c r="CT63">
        <f t="shared" si="167"/>
        <v>0</v>
      </c>
      <c r="CU63">
        <f t="shared" si="167"/>
        <v>0</v>
      </c>
      <c r="CV63">
        <f t="shared" si="86"/>
        <v>0</v>
      </c>
      <c r="DF63" t="s">
        <v>290</v>
      </c>
      <c r="DG63">
        <f>+DG62</f>
        <v>1</v>
      </c>
      <c r="DH63">
        <f>+DH62</f>
        <v>0</v>
      </c>
      <c r="DJ63">
        <f>+DH63</f>
        <v>0</v>
      </c>
      <c r="DK63" s="7">
        <f>N('10_Sls_Fcst_FS'!E19)*CHOOSE(wa!$DG63,wa!$DD$47,wa!$DD$48,wa!$DD$49,wa!$DD$50,wa!$DD$51)</f>
        <v>0</v>
      </c>
      <c r="DL63" s="7">
        <f>N('10_Sls_Fcst_FS'!F19)*CHOOSE(wa!$DG63,wa!$DD$47,wa!$DD$48,wa!$DD$49,wa!$DD$50,wa!$DD$51)</f>
        <v>0</v>
      </c>
      <c r="DM63" s="7">
        <f>N('10_Sls_Fcst_FS'!G19)*CHOOSE(wa!$DG63,wa!$DD$47,wa!$DD$48,wa!$DD$49,wa!$DD$50,wa!$DD$51)</f>
        <v>0</v>
      </c>
      <c r="DN63" s="7">
        <f>N('10_Sls_Fcst_FS'!H19)*CHOOSE(wa!$DG63,wa!$DD$47,wa!$DD$48,wa!$DD$49,wa!$DD$50,wa!$DD$51)</f>
        <v>0</v>
      </c>
      <c r="DO63" s="7">
        <f>N('10_Sls_Fcst_FS'!I19)*CHOOSE(wa!$DG63,wa!$DD$47,wa!$DD$48,wa!$DD$49,wa!$DD$50,wa!$DD$51)</f>
        <v>0</v>
      </c>
      <c r="DP63" s="7">
        <f>N('10_Sls_Fcst_FS'!J19)*CHOOSE(wa!$DG63,wa!$DD$47,wa!$DD$48,wa!$DD$49,wa!$DD$50,wa!$DD$51)</f>
        <v>0</v>
      </c>
      <c r="DQ63" s="7">
        <f>N('10_Sls_Fcst_FS'!K19)*CHOOSE(wa!$DG63,wa!$DD$47,wa!$DD$48,wa!$DD$49,wa!$DD$50,wa!$DD$51)</f>
        <v>0</v>
      </c>
      <c r="DR63" s="7">
        <f>N('10_Sls_Fcst_FS'!L19)*CHOOSE(wa!$DG63,wa!$DD$47,wa!$DD$48,wa!$DD$49,wa!$DD$50,wa!$DD$51)</f>
        <v>0</v>
      </c>
      <c r="DS63" s="7">
        <f>N('10_Sls_Fcst_FS'!M19)*CHOOSE(wa!$DG63,wa!$DD$47,wa!$DD$48,wa!$DD$49,wa!$DD$50,wa!$DD$51)</f>
        <v>0</v>
      </c>
      <c r="DT63" s="7">
        <f>N('10_Sls_Fcst_FS'!N19)*CHOOSE(wa!$DG63,wa!$DD$47,wa!$DD$48,wa!$DD$49,wa!$DD$50,wa!$DD$51)</f>
        <v>0</v>
      </c>
      <c r="DU63" s="7">
        <f>N('10_Sls_Fcst_FS'!O19)*CHOOSE(wa!$DG63,wa!$DD$47,wa!$DD$48,wa!$DD$49,wa!$DD$50,wa!$DD$51)</f>
        <v>0</v>
      </c>
      <c r="DV63" s="7">
        <f>N('10_Sls_Fcst_FS'!P19)*CHOOSE(wa!$DG63,wa!$DD$47,wa!$DD$48,wa!$DD$49,wa!$DD$50,wa!$DD$51)</f>
        <v>0</v>
      </c>
      <c r="DW63" s="7">
        <f t="shared" si="23"/>
        <v>0</v>
      </c>
      <c r="DX63" s="9"/>
      <c r="DY63" s="7">
        <f>DK63*CHOOSE(wa!$DG63,wa!$DE$47,wa!$DE$48,wa!$DE$49,wa!$DE$50,wa!$DE$51)</f>
        <v>0</v>
      </c>
      <c r="DZ63" s="7">
        <f>DL63*CHOOSE(wa!$DG63,wa!$DE$47,wa!$DE$48,wa!$DE$49,wa!$DE$50,wa!$DE$51)</f>
        <v>0</v>
      </c>
      <c r="EA63" s="7">
        <f>DM63*CHOOSE(wa!$DG63,wa!$DE$47,wa!$DE$48,wa!$DE$49,wa!$DE$50,wa!$DE$51)</f>
        <v>0</v>
      </c>
      <c r="EB63" s="7">
        <f>DN63*CHOOSE(wa!$DG63,wa!$DE$47,wa!$DE$48,wa!$DE$49,wa!$DE$50,wa!$DE$51)</f>
        <v>0</v>
      </c>
      <c r="EC63" s="7">
        <f>DO63*CHOOSE(wa!$DG63,wa!$DE$47,wa!$DE$48,wa!$DE$49,wa!$DE$50,wa!$DE$51)</f>
        <v>0</v>
      </c>
      <c r="ED63" s="7">
        <f>DP63*CHOOSE(wa!$DG63,wa!$DE$47,wa!$DE$48,wa!$DE$49,wa!$DE$50,wa!$DE$51)</f>
        <v>0</v>
      </c>
      <c r="EE63" s="7">
        <f>DQ63*CHOOSE(wa!$DG63,wa!$DE$47,wa!$DE$48,wa!$DE$49,wa!$DE$50,wa!$DE$51)</f>
        <v>0</v>
      </c>
      <c r="EF63" s="7">
        <f>DR63*CHOOSE(wa!$DG63,wa!$DE$47,wa!$DE$48,wa!$DE$49,wa!$DE$50,wa!$DE$51)</f>
        <v>0</v>
      </c>
      <c r="EG63" s="7">
        <f>DS63*CHOOSE(wa!$DG63,wa!$DE$47,wa!$DE$48,wa!$DE$49,wa!$DE$50,wa!$DE$51)</f>
        <v>0</v>
      </c>
      <c r="EH63" s="7">
        <f>DT63*CHOOSE(wa!$DG63,wa!$DE$47,wa!$DE$48,wa!$DE$49,wa!$DE$50,wa!$DE$51)</f>
        <v>0</v>
      </c>
      <c r="EI63" s="7">
        <f>DU63*CHOOSE(wa!$DG63,wa!$DE$47,wa!$DE$48,wa!$DE$49,wa!$DE$50,wa!$DE$51)</f>
        <v>0</v>
      </c>
      <c r="EJ63" s="7">
        <f>DV63*CHOOSE(wa!$DG63,wa!$DE$47,wa!$DE$48,wa!$DE$49,wa!$DE$50,wa!$DE$51)</f>
        <v>0</v>
      </c>
      <c r="EK63">
        <f t="shared" si="29"/>
        <v>0</v>
      </c>
      <c r="EM63">
        <f t="shared" si="14"/>
        <v>0</v>
      </c>
      <c r="EN63">
        <f t="shared" si="30"/>
        <v>0</v>
      </c>
      <c r="EO63">
        <f t="shared" si="31"/>
        <v>0</v>
      </c>
      <c r="EP63">
        <f t="shared" si="32"/>
        <v>0</v>
      </c>
      <c r="EQ63">
        <f t="shared" si="33"/>
        <v>0</v>
      </c>
      <c r="ER63">
        <f t="shared" si="34"/>
        <v>0</v>
      </c>
      <c r="ES63">
        <f t="shared" si="35"/>
        <v>0</v>
      </c>
      <c r="ET63">
        <f t="shared" si="36"/>
        <v>0</v>
      </c>
      <c r="EU63">
        <f t="shared" si="37"/>
        <v>0</v>
      </c>
      <c r="EV63">
        <f t="shared" si="38"/>
        <v>0</v>
      </c>
      <c r="EW63">
        <f t="shared" si="39"/>
        <v>0</v>
      </c>
      <c r="EX63">
        <f t="shared" si="40"/>
        <v>0</v>
      </c>
      <c r="EY63">
        <f t="shared" si="41"/>
        <v>0</v>
      </c>
      <c r="FA63">
        <f t="shared" si="16"/>
        <v>0</v>
      </c>
      <c r="FB63">
        <f t="shared" si="123"/>
        <v>0</v>
      </c>
      <c r="FC63">
        <f t="shared" si="124"/>
        <v>0</v>
      </c>
      <c r="FD63">
        <f t="shared" si="125"/>
        <v>0</v>
      </c>
      <c r="FE63">
        <f t="shared" si="126"/>
        <v>0</v>
      </c>
      <c r="FF63">
        <f t="shared" si="127"/>
        <v>0</v>
      </c>
      <c r="FG63">
        <f t="shared" si="128"/>
        <v>0</v>
      </c>
      <c r="FH63">
        <f t="shared" si="129"/>
        <v>0</v>
      </c>
      <c r="FI63">
        <f t="shared" si="130"/>
        <v>0</v>
      </c>
      <c r="FJ63">
        <f t="shared" si="131"/>
        <v>0</v>
      </c>
      <c r="FK63">
        <f t="shared" si="132"/>
        <v>0</v>
      </c>
      <c r="FL63">
        <f t="shared" si="133"/>
        <v>0</v>
      </c>
      <c r="FM63">
        <f t="shared" si="53"/>
        <v>0</v>
      </c>
      <c r="FO63">
        <f t="shared" si="18"/>
        <v>0</v>
      </c>
      <c r="FP63">
        <f t="shared" si="134"/>
        <v>0</v>
      </c>
      <c r="FQ63">
        <f t="shared" si="135"/>
        <v>0</v>
      </c>
      <c r="FR63">
        <f t="shared" si="136"/>
        <v>0</v>
      </c>
      <c r="FS63">
        <f t="shared" si="137"/>
        <v>0</v>
      </c>
      <c r="FT63">
        <f t="shared" si="138"/>
        <v>0</v>
      </c>
      <c r="FU63">
        <f t="shared" si="139"/>
        <v>0</v>
      </c>
      <c r="FV63">
        <f t="shared" si="140"/>
        <v>0</v>
      </c>
      <c r="FW63">
        <f t="shared" si="141"/>
        <v>0</v>
      </c>
      <c r="FX63">
        <f t="shared" si="142"/>
        <v>0</v>
      </c>
      <c r="FY63">
        <f t="shared" si="143"/>
        <v>0</v>
      </c>
      <c r="FZ63">
        <f t="shared" si="144"/>
        <v>0</v>
      </c>
      <c r="GA63">
        <f t="shared" si="65"/>
        <v>0</v>
      </c>
      <c r="GC63">
        <f t="shared" si="20"/>
        <v>0</v>
      </c>
      <c r="GD63">
        <f t="shared" si="145"/>
        <v>0</v>
      </c>
      <c r="GE63">
        <f t="shared" si="146"/>
        <v>0</v>
      </c>
      <c r="GF63">
        <f t="shared" si="147"/>
        <v>0</v>
      </c>
      <c r="GG63">
        <f t="shared" si="148"/>
        <v>0</v>
      </c>
      <c r="GH63">
        <f t="shared" si="149"/>
        <v>0</v>
      </c>
      <c r="GI63">
        <f t="shared" si="150"/>
        <v>0</v>
      </c>
      <c r="GJ63">
        <f t="shared" si="151"/>
        <v>0</v>
      </c>
      <c r="GK63">
        <f t="shared" si="152"/>
        <v>0</v>
      </c>
      <c r="GL63">
        <f t="shared" si="153"/>
        <v>0</v>
      </c>
      <c r="GM63">
        <f t="shared" si="154"/>
        <v>0</v>
      </c>
      <c r="GN63">
        <f t="shared" si="155"/>
        <v>0</v>
      </c>
      <c r="GO63">
        <f t="shared" si="77"/>
        <v>0</v>
      </c>
    </row>
    <row r="64" spans="1:197" x14ac:dyDescent="0.3">
      <c r="A64" s="126" t="s">
        <v>216</v>
      </c>
      <c r="B64" s="127"/>
      <c r="C64" s="128"/>
      <c r="D64" s="131" t="e">
        <f>+SUM(I64:K64)</f>
        <v>#DIV/0!</v>
      </c>
      <c r="I64" t="e">
        <f>+I62*I58</f>
        <v>#DIV/0!</v>
      </c>
      <c r="J64" t="e">
        <f>+J62*J58</f>
        <v>#DIV/0!</v>
      </c>
      <c r="K64" t="e">
        <f>+K62*K58</f>
        <v>#DIV/0!</v>
      </c>
      <c r="M64" s="7" t="s">
        <v>290</v>
      </c>
      <c r="N64" s="7">
        <v>1</v>
      </c>
      <c r="O64" s="7">
        <f>+IF(N64=1,0,1)</f>
        <v>0</v>
      </c>
      <c r="P64" s="7">
        <f>+O64</f>
        <v>0</v>
      </c>
      <c r="Q64" s="7"/>
      <c r="R64" s="7">
        <f>N('8_Sls_Fcst_G'!E20)*CHOOSE(wa!$N64,wa!$I$47,wa!$I$48,wa!$I$49,wa!$I$50,wa!$I$51)</f>
        <v>0</v>
      </c>
      <c r="S64" s="7">
        <f>N('8_Sls_Fcst_G'!F20)*CHOOSE(wa!$N64,wa!$I$47,wa!$I$48,wa!$I$49,wa!$I$50,wa!$I$51)</f>
        <v>0</v>
      </c>
      <c r="T64" s="7">
        <f>N('8_Sls_Fcst_G'!G20)*CHOOSE(wa!$N64,wa!$I$47,wa!$I$48,wa!$I$49,wa!$I$50,wa!$I$51)</f>
        <v>0</v>
      </c>
      <c r="U64" s="7">
        <f>N('8_Sls_Fcst_G'!H20)*CHOOSE(wa!$N64,wa!$I$47,wa!$I$48,wa!$I$49,wa!$I$50,wa!$I$51)</f>
        <v>0</v>
      </c>
      <c r="V64" s="7">
        <f>N('8_Sls_Fcst_G'!I20)*CHOOSE(wa!$N64,wa!$I$47,wa!$I$48,wa!$I$49,wa!$I$50,wa!$I$51)</f>
        <v>0</v>
      </c>
      <c r="W64" s="7">
        <f>N('8_Sls_Fcst_G'!J20)*CHOOSE(wa!$N64,wa!$I$47,wa!$I$48,wa!$I$49,wa!$I$50,wa!$I$51)</f>
        <v>0</v>
      </c>
      <c r="X64" s="7">
        <f>N('8_Sls_Fcst_G'!K20)*CHOOSE(wa!$N64,wa!$I$47,wa!$I$48,wa!$I$49,wa!$I$50,wa!$I$51)</f>
        <v>0</v>
      </c>
      <c r="Y64" s="7">
        <f>N('8_Sls_Fcst_G'!L20)*CHOOSE(wa!$N64,wa!$I$47,wa!$I$48,wa!$I$49,wa!$I$50,wa!$I$51)</f>
        <v>0</v>
      </c>
      <c r="Z64" s="7">
        <f>N('8_Sls_Fcst_G'!M20)*CHOOSE(wa!$N64,wa!$I$47,wa!$I$48,wa!$I$49,wa!$I$50,wa!$I$51)</f>
        <v>0</v>
      </c>
      <c r="AA64" s="7">
        <f>N('8_Sls_Fcst_G'!N20)*CHOOSE(wa!$N64,wa!$I$47,wa!$I$48,wa!$I$49,wa!$I$50,wa!$I$51)</f>
        <v>0</v>
      </c>
      <c r="AB64" s="7">
        <f>N('8_Sls_Fcst_G'!O20)*CHOOSE(wa!$N64,wa!$I$47,wa!$I$48,wa!$I$49,wa!$I$50,wa!$I$51)</f>
        <v>0</v>
      </c>
      <c r="AC64" s="7">
        <f>N('8_Sls_Fcst_G'!P20)*CHOOSE(wa!$N64,wa!$I$47,wa!$I$48,wa!$I$49,wa!$I$50,wa!$I$51)</f>
        <v>0</v>
      </c>
      <c r="AD64" s="7">
        <f t="shared" si="22"/>
        <v>0</v>
      </c>
      <c r="AF64" s="7">
        <f>R64*CHOOSE(wa!$N64,wa!$J$47,wa!$J$48,wa!$J$49,wa!$J$50,wa!$J$51)</f>
        <v>0</v>
      </c>
      <c r="AG64" s="7">
        <f>S64*CHOOSE(wa!$N64,wa!$J$47,wa!$J$48,wa!$J$49,wa!$J$50,wa!$J$51)</f>
        <v>0</v>
      </c>
      <c r="AH64" s="7">
        <f>T64*CHOOSE(wa!$N64,wa!$J$47,wa!$J$48,wa!$J$49,wa!$J$50,wa!$J$51)</f>
        <v>0</v>
      </c>
      <c r="AI64" s="7">
        <f>U64*CHOOSE(wa!$N64,wa!$J$47,wa!$J$48,wa!$J$49,wa!$J$50,wa!$J$51)</f>
        <v>0</v>
      </c>
      <c r="AJ64" s="7">
        <f>V64*CHOOSE(wa!$N64,wa!$J$47,wa!$J$48,wa!$J$49,wa!$J$50,wa!$J$51)</f>
        <v>0</v>
      </c>
      <c r="AK64" s="7">
        <f>W64*CHOOSE(wa!$N64,wa!$J$47,wa!$J$48,wa!$J$49,wa!$J$50,wa!$J$51)</f>
        <v>0</v>
      </c>
      <c r="AL64" s="7">
        <f>X64*CHOOSE(wa!$N64,wa!$J$47,wa!$J$48,wa!$J$49,wa!$J$50,wa!$J$51)</f>
        <v>0</v>
      </c>
      <c r="AM64" s="7">
        <f>Y64*CHOOSE(wa!$N64,wa!$J$47,wa!$J$48,wa!$J$49,wa!$J$50,wa!$J$51)</f>
        <v>0</v>
      </c>
      <c r="AN64" s="7">
        <f>Z64*CHOOSE(wa!$N64,wa!$J$47,wa!$J$48,wa!$J$49,wa!$J$50,wa!$J$51)</f>
        <v>0</v>
      </c>
      <c r="AO64" s="7">
        <f>AA64*CHOOSE(wa!$N64,wa!$J$47,wa!$J$48,wa!$J$49,wa!$J$50,wa!$J$51)</f>
        <v>0</v>
      </c>
      <c r="AP64" s="7">
        <f>AB64*CHOOSE(wa!$N64,wa!$J$47,wa!$J$48,wa!$J$49,wa!$J$50,wa!$J$51)</f>
        <v>0</v>
      </c>
      <c r="AQ64" s="7">
        <f>AC64*CHOOSE(wa!$N64,wa!$J$47,wa!$J$48,wa!$J$49,wa!$J$50,wa!$J$51)</f>
        <v>0</v>
      </c>
      <c r="AR64">
        <f t="shared" si="78"/>
        <v>0</v>
      </c>
      <c r="AT64">
        <f t="shared" si="6"/>
        <v>0</v>
      </c>
      <c r="AU64">
        <f t="shared" ref="AU64:BE64" si="168">+IF($N64=AU$47,1,0)*S64</f>
        <v>0</v>
      </c>
      <c r="AV64">
        <f t="shared" si="168"/>
        <v>0</v>
      </c>
      <c r="AW64">
        <f t="shared" si="168"/>
        <v>0</v>
      </c>
      <c r="AX64">
        <f t="shared" si="168"/>
        <v>0</v>
      </c>
      <c r="AY64">
        <f t="shared" si="168"/>
        <v>0</v>
      </c>
      <c r="AZ64">
        <f t="shared" si="168"/>
        <v>0</v>
      </c>
      <c r="BA64">
        <f t="shared" si="168"/>
        <v>0</v>
      </c>
      <c r="BB64">
        <f t="shared" si="168"/>
        <v>0</v>
      </c>
      <c r="BC64">
        <f t="shared" si="168"/>
        <v>0</v>
      </c>
      <c r="BD64">
        <f t="shared" si="168"/>
        <v>0</v>
      </c>
      <c r="BE64">
        <f t="shared" si="168"/>
        <v>0</v>
      </c>
      <c r="BF64">
        <f t="shared" si="80"/>
        <v>0</v>
      </c>
      <c r="BH64">
        <f t="shared" si="8"/>
        <v>0</v>
      </c>
      <c r="BI64">
        <f t="shared" ref="BI64:BS64" si="169">+IF($N64=BI$47,1,0)*S64</f>
        <v>0</v>
      </c>
      <c r="BJ64">
        <f t="shared" si="169"/>
        <v>0</v>
      </c>
      <c r="BK64">
        <f t="shared" si="169"/>
        <v>0</v>
      </c>
      <c r="BL64">
        <f t="shared" si="169"/>
        <v>0</v>
      </c>
      <c r="BM64">
        <f t="shared" si="169"/>
        <v>0</v>
      </c>
      <c r="BN64">
        <f t="shared" si="169"/>
        <v>0</v>
      </c>
      <c r="BO64">
        <f t="shared" si="169"/>
        <v>0</v>
      </c>
      <c r="BP64">
        <f t="shared" si="169"/>
        <v>0</v>
      </c>
      <c r="BQ64">
        <f t="shared" si="169"/>
        <v>0</v>
      </c>
      <c r="BR64">
        <f t="shared" si="169"/>
        <v>0</v>
      </c>
      <c r="BS64">
        <f t="shared" si="169"/>
        <v>0</v>
      </c>
      <c r="BT64">
        <f t="shared" si="82"/>
        <v>0</v>
      </c>
      <c r="BV64">
        <f t="shared" si="10"/>
        <v>0</v>
      </c>
      <c r="BW64">
        <f t="shared" ref="BW64:CG64" si="170">+IF($N64=BW$47,1,0)*S64</f>
        <v>0</v>
      </c>
      <c r="BX64">
        <f t="shared" si="170"/>
        <v>0</v>
      </c>
      <c r="BY64">
        <f t="shared" si="170"/>
        <v>0</v>
      </c>
      <c r="BZ64">
        <f t="shared" si="170"/>
        <v>0</v>
      </c>
      <c r="CA64">
        <f t="shared" si="170"/>
        <v>0</v>
      </c>
      <c r="CB64">
        <f t="shared" si="170"/>
        <v>0</v>
      </c>
      <c r="CC64">
        <f t="shared" si="170"/>
        <v>0</v>
      </c>
      <c r="CD64">
        <f t="shared" si="170"/>
        <v>0</v>
      </c>
      <c r="CE64">
        <f t="shared" si="170"/>
        <v>0</v>
      </c>
      <c r="CF64">
        <f t="shared" si="170"/>
        <v>0</v>
      </c>
      <c r="CG64">
        <f t="shared" si="170"/>
        <v>0</v>
      </c>
      <c r="CH64">
        <f t="shared" si="84"/>
        <v>0</v>
      </c>
      <c r="CJ64">
        <f t="shared" si="12"/>
        <v>0</v>
      </c>
      <c r="CK64">
        <f t="shared" ref="CK64:CU64" si="171">+IF($N64=CK$47,1,0)*S64</f>
        <v>0</v>
      </c>
      <c r="CL64">
        <f t="shared" si="171"/>
        <v>0</v>
      </c>
      <c r="CM64">
        <f t="shared" si="171"/>
        <v>0</v>
      </c>
      <c r="CN64">
        <f t="shared" si="171"/>
        <v>0</v>
      </c>
      <c r="CO64">
        <f t="shared" si="171"/>
        <v>0</v>
      </c>
      <c r="CP64">
        <f t="shared" si="171"/>
        <v>0</v>
      </c>
      <c r="CQ64">
        <f t="shared" si="171"/>
        <v>0</v>
      </c>
      <c r="CR64">
        <f t="shared" si="171"/>
        <v>0</v>
      </c>
      <c r="CS64">
        <f t="shared" si="171"/>
        <v>0</v>
      </c>
      <c r="CT64">
        <f t="shared" si="171"/>
        <v>0</v>
      </c>
      <c r="CU64">
        <f t="shared" si="171"/>
        <v>0</v>
      </c>
      <c r="CV64">
        <f t="shared" si="86"/>
        <v>0</v>
      </c>
      <c r="DF64" s="7" t="s">
        <v>291</v>
      </c>
      <c r="DG64" s="7">
        <v>1</v>
      </c>
      <c r="DH64" s="7">
        <f>+IF(DG64=1,0,1)</f>
        <v>0</v>
      </c>
      <c r="DI64" s="7">
        <f>+DH64</f>
        <v>0</v>
      </c>
      <c r="DJ64" s="7"/>
      <c r="DK64" s="7">
        <f>N('10_Sls_Fcst_FS'!E20)*CHOOSE(wa!$DG64,wa!$DB$47,wa!$DB$48,wa!$DB$49,wa!$DB$50,wa!$DB$51)</f>
        <v>0</v>
      </c>
      <c r="DL64" s="7">
        <f>N('10_Sls_Fcst_FS'!F20)*CHOOSE(wa!$DG64,wa!$DB$47,wa!$DB$48,wa!$DB$49,wa!$DB$50,wa!$DB$51)</f>
        <v>0</v>
      </c>
      <c r="DM64" s="7">
        <f>N('10_Sls_Fcst_FS'!G20)*CHOOSE(wa!$DG64,wa!$DB$47,wa!$DB$48,wa!$DB$49,wa!$DB$50,wa!$DB$51)</f>
        <v>0</v>
      </c>
      <c r="DN64" s="7">
        <f>N('10_Sls_Fcst_FS'!H20)*CHOOSE(wa!$DG64,wa!$DB$47,wa!$DB$48,wa!$DB$49,wa!$DB$50,wa!$DB$51)</f>
        <v>0</v>
      </c>
      <c r="DO64" s="7">
        <f>N('10_Sls_Fcst_FS'!I20)*CHOOSE(wa!$DG64,wa!$DB$47,wa!$DB$48,wa!$DB$49,wa!$DB$50,wa!$DB$51)</f>
        <v>0</v>
      </c>
      <c r="DP64" s="7">
        <f>N('10_Sls_Fcst_FS'!J20)*CHOOSE(wa!$DG64,wa!$DB$47,wa!$DB$48,wa!$DB$49,wa!$DB$50,wa!$DB$51)</f>
        <v>0</v>
      </c>
      <c r="DQ64" s="7">
        <f>N('10_Sls_Fcst_FS'!K20)*CHOOSE(wa!$DG64,wa!$DB$47,wa!$DB$48,wa!$DB$49,wa!$DB$50,wa!$DB$51)</f>
        <v>0</v>
      </c>
      <c r="DR64" s="7">
        <f>N('10_Sls_Fcst_FS'!L20)*CHOOSE(wa!$DG64,wa!$DB$47,wa!$DB$48,wa!$DB$49,wa!$DB$50,wa!$DB$51)</f>
        <v>0</v>
      </c>
      <c r="DS64" s="7">
        <f>N('10_Sls_Fcst_FS'!M20)*CHOOSE(wa!$DG64,wa!$DB$47,wa!$DB$48,wa!$DB$49,wa!$DB$50,wa!$DB$51)</f>
        <v>0</v>
      </c>
      <c r="DT64" s="7">
        <f>N('10_Sls_Fcst_FS'!N20)*CHOOSE(wa!$DG64,wa!$DB$47,wa!$DB$48,wa!$DB$49,wa!$DB$50,wa!$DB$51)</f>
        <v>0</v>
      </c>
      <c r="DU64" s="7">
        <f>N('10_Sls_Fcst_FS'!O20)*CHOOSE(wa!$DG64,wa!$DB$47,wa!$DB$48,wa!$DB$49,wa!$DB$50,wa!$DB$51)</f>
        <v>0</v>
      </c>
      <c r="DV64" s="7">
        <f>N('10_Sls_Fcst_FS'!P20)*CHOOSE(wa!$DG64,wa!$DB$47,wa!$DB$48,wa!$DB$49,wa!$DB$50,wa!$DB$51)</f>
        <v>0</v>
      </c>
      <c r="DW64" s="7">
        <f t="shared" si="23"/>
        <v>0</v>
      </c>
      <c r="DX64" s="9"/>
      <c r="DY64" s="7">
        <f>DK64*CHOOSE(wa!$DG64,wa!$DC$47,wa!$DC$48,wa!$DC$49,wa!$DC$50,wa!$DC$51)</f>
        <v>0</v>
      </c>
      <c r="DZ64" s="7">
        <f>DL64*CHOOSE(wa!$DG64,wa!$DC$47,wa!$DC$48,wa!$DC$49,wa!$DC$50,wa!$DC$51)</f>
        <v>0</v>
      </c>
      <c r="EA64" s="7">
        <f>DM64*CHOOSE(wa!$DG64,wa!$DC$47,wa!$DC$48,wa!$DC$49,wa!$DC$50,wa!$DC$51)</f>
        <v>0</v>
      </c>
      <c r="EB64" s="7">
        <f>DN64*CHOOSE(wa!$DG64,wa!$DC$47,wa!$DC$48,wa!$DC$49,wa!$DC$50,wa!$DC$51)</f>
        <v>0</v>
      </c>
      <c r="EC64" s="7">
        <f>DO64*CHOOSE(wa!$DG64,wa!$DC$47,wa!$DC$48,wa!$DC$49,wa!$DC$50,wa!$DC$51)</f>
        <v>0</v>
      </c>
      <c r="ED64" s="7">
        <f>DP64*CHOOSE(wa!$DG64,wa!$DC$47,wa!$DC$48,wa!$DC$49,wa!$DC$50,wa!$DC$51)</f>
        <v>0</v>
      </c>
      <c r="EE64" s="7">
        <f>DQ64*CHOOSE(wa!$DG64,wa!$DC$47,wa!$DC$48,wa!$DC$49,wa!$DC$50,wa!$DC$51)</f>
        <v>0</v>
      </c>
      <c r="EF64" s="7">
        <f>DR64*CHOOSE(wa!$DG64,wa!$DC$47,wa!$DC$48,wa!$DC$49,wa!$DC$50,wa!$DC$51)</f>
        <v>0</v>
      </c>
      <c r="EG64" s="7">
        <f>DS64*CHOOSE(wa!$DG64,wa!$DC$47,wa!$DC$48,wa!$DC$49,wa!$DC$50,wa!$DC$51)</f>
        <v>0</v>
      </c>
      <c r="EH64" s="7">
        <f>DT64*CHOOSE(wa!$DG64,wa!$DC$47,wa!$DC$48,wa!$DC$49,wa!$DC$50,wa!$DC$51)</f>
        <v>0</v>
      </c>
      <c r="EI64" s="7">
        <f>DU64*CHOOSE(wa!$DG64,wa!$DC$47,wa!$DC$48,wa!$DC$49,wa!$DC$50,wa!$DC$51)</f>
        <v>0</v>
      </c>
      <c r="EJ64" s="7">
        <f>DV64*CHOOSE(wa!$DG64,wa!$DC$47,wa!$DC$48,wa!$DC$49,wa!$DC$50,wa!$DC$51)</f>
        <v>0</v>
      </c>
      <c r="EK64">
        <f t="shared" si="29"/>
        <v>0</v>
      </c>
      <c r="EM64">
        <f t="shared" si="14"/>
        <v>0</v>
      </c>
      <c r="EN64">
        <f t="shared" si="30"/>
        <v>0</v>
      </c>
      <c r="EO64">
        <f t="shared" si="31"/>
        <v>0</v>
      </c>
      <c r="EP64">
        <f t="shared" si="32"/>
        <v>0</v>
      </c>
      <c r="EQ64">
        <f t="shared" si="33"/>
        <v>0</v>
      </c>
      <c r="ER64">
        <f t="shared" si="34"/>
        <v>0</v>
      </c>
      <c r="ES64">
        <f t="shared" si="35"/>
        <v>0</v>
      </c>
      <c r="ET64">
        <f t="shared" si="36"/>
        <v>0</v>
      </c>
      <c r="EU64">
        <f t="shared" si="37"/>
        <v>0</v>
      </c>
      <c r="EV64">
        <f t="shared" si="38"/>
        <v>0</v>
      </c>
      <c r="EW64">
        <f t="shared" si="39"/>
        <v>0</v>
      </c>
      <c r="EX64">
        <f t="shared" si="40"/>
        <v>0</v>
      </c>
      <c r="EY64">
        <f t="shared" si="41"/>
        <v>0</v>
      </c>
      <c r="FA64">
        <f t="shared" si="16"/>
        <v>0</v>
      </c>
      <c r="FB64">
        <f t="shared" si="123"/>
        <v>0</v>
      </c>
      <c r="FC64">
        <f t="shared" si="124"/>
        <v>0</v>
      </c>
      <c r="FD64">
        <f t="shared" si="125"/>
        <v>0</v>
      </c>
      <c r="FE64">
        <f t="shared" si="126"/>
        <v>0</v>
      </c>
      <c r="FF64">
        <f t="shared" si="127"/>
        <v>0</v>
      </c>
      <c r="FG64">
        <f t="shared" si="128"/>
        <v>0</v>
      </c>
      <c r="FH64">
        <f t="shared" si="129"/>
        <v>0</v>
      </c>
      <c r="FI64">
        <f t="shared" si="130"/>
        <v>0</v>
      </c>
      <c r="FJ64">
        <f t="shared" si="131"/>
        <v>0</v>
      </c>
      <c r="FK64">
        <f t="shared" si="132"/>
        <v>0</v>
      </c>
      <c r="FL64">
        <f t="shared" si="133"/>
        <v>0</v>
      </c>
      <c r="FM64">
        <f t="shared" si="53"/>
        <v>0</v>
      </c>
      <c r="FO64">
        <f t="shared" si="18"/>
        <v>0</v>
      </c>
      <c r="FP64">
        <f t="shared" si="134"/>
        <v>0</v>
      </c>
      <c r="FQ64">
        <f t="shared" si="135"/>
        <v>0</v>
      </c>
      <c r="FR64">
        <f t="shared" si="136"/>
        <v>0</v>
      </c>
      <c r="FS64">
        <f t="shared" si="137"/>
        <v>0</v>
      </c>
      <c r="FT64">
        <f t="shared" si="138"/>
        <v>0</v>
      </c>
      <c r="FU64">
        <f t="shared" si="139"/>
        <v>0</v>
      </c>
      <c r="FV64">
        <f t="shared" si="140"/>
        <v>0</v>
      </c>
      <c r="FW64">
        <f t="shared" si="141"/>
        <v>0</v>
      </c>
      <c r="FX64">
        <f t="shared" si="142"/>
        <v>0</v>
      </c>
      <c r="FY64">
        <f t="shared" si="143"/>
        <v>0</v>
      </c>
      <c r="FZ64">
        <f t="shared" si="144"/>
        <v>0</v>
      </c>
      <c r="GA64">
        <f t="shared" si="65"/>
        <v>0</v>
      </c>
      <c r="GC64">
        <f t="shared" si="20"/>
        <v>0</v>
      </c>
      <c r="GD64">
        <f t="shared" si="145"/>
        <v>0</v>
      </c>
      <c r="GE64">
        <f t="shared" si="146"/>
        <v>0</v>
      </c>
      <c r="GF64">
        <f t="shared" si="147"/>
        <v>0</v>
      </c>
      <c r="GG64">
        <f t="shared" si="148"/>
        <v>0</v>
      </c>
      <c r="GH64">
        <f t="shared" si="149"/>
        <v>0</v>
      </c>
      <c r="GI64">
        <f t="shared" si="150"/>
        <v>0</v>
      </c>
      <c r="GJ64">
        <f t="shared" si="151"/>
        <v>0</v>
      </c>
      <c r="GK64">
        <f t="shared" si="152"/>
        <v>0</v>
      </c>
      <c r="GL64">
        <f t="shared" si="153"/>
        <v>0</v>
      </c>
      <c r="GM64">
        <f t="shared" si="154"/>
        <v>0</v>
      </c>
      <c r="GN64">
        <f t="shared" si="155"/>
        <v>0</v>
      </c>
      <c r="GO64">
        <f t="shared" si="77"/>
        <v>0</v>
      </c>
    </row>
    <row r="65" spans="1:197" x14ac:dyDescent="0.3">
      <c r="A65" s="126"/>
      <c r="B65" s="127"/>
      <c r="C65" s="128"/>
      <c r="D65" s="12"/>
      <c r="F65" s="7">
        <v>1</v>
      </c>
      <c r="G65" t="s">
        <v>358</v>
      </c>
      <c r="M65" t="s">
        <v>291</v>
      </c>
      <c r="N65">
        <f>+N64</f>
        <v>1</v>
      </c>
      <c r="O65">
        <f>+O64</f>
        <v>0</v>
      </c>
      <c r="Q65">
        <f>+O65</f>
        <v>0</v>
      </c>
      <c r="R65" s="7">
        <f>N('8_Sls_Fcst_G'!E21)*CHOOSE(wa!$N65,wa!$K$47,wa!$K$48,wa!$K$49,wa!$K$50,wa!$K$51)</f>
        <v>0</v>
      </c>
      <c r="S65" s="7">
        <f>N('8_Sls_Fcst_G'!F21)*CHOOSE(wa!$N65,wa!$K$47,wa!$K$48,wa!$K$49,wa!$K$50,wa!$K$51)</f>
        <v>0</v>
      </c>
      <c r="T65" s="7">
        <f>N('8_Sls_Fcst_G'!G21)*CHOOSE(wa!$N65,wa!$K$47,wa!$K$48,wa!$K$49,wa!$K$50,wa!$K$51)</f>
        <v>0</v>
      </c>
      <c r="U65" s="7">
        <f>N('8_Sls_Fcst_G'!H21)*CHOOSE(wa!$N65,wa!$K$47,wa!$K$48,wa!$K$49,wa!$K$50,wa!$K$51)</f>
        <v>0</v>
      </c>
      <c r="V65" s="7">
        <f>N('8_Sls_Fcst_G'!I21)*CHOOSE(wa!$N65,wa!$K$47,wa!$K$48,wa!$K$49,wa!$K$50,wa!$K$51)</f>
        <v>0</v>
      </c>
      <c r="W65" s="7">
        <f>N('8_Sls_Fcst_G'!J21)*CHOOSE(wa!$N65,wa!$K$47,wa!$K$48,wa!$K$49,wa!$K$50,wa!$K$51)</f>
        <v>0</v>
      </c>
      <c r="X65" s="7">
        <f>N('8_Sls_Fcst_G'!K21)*CHOOSE(wa!$N65,wa!$K$47,wa!$K$48,wa!$K$49,wa!$K$50,wa!$K$51)</f>
        <v>0</v>
      </c>
      <c r="Y65" s="7">
        <f>N('8_Sls_Fcst_G'!L21)*CHOOSE(wa!$N65,wa!$K$47,wa!$K$48,wa!$K$49,wa!$K$50,wa!$K$51)</f>
        <v>0</v>
      </c>
      <c r="Z65" s="7">
        <f>N('8_Sls_Fcst_G'!M21)*CHOOSE(wa!$N65,wa!$K$47,wa!$K$48,wa!$K$49,wa!$K$50,wa!$K$51)</f>
        <v>0</v>
      </c>
      <c r="AA65" s="7">
        <f>N('8_Sls_Fcst_G'!N21)*CHOOSE(wa!$N65,wa!$K$47,wa!$K$48,wa!$K$49,wa!$K$50,wa!$K$51)</f>
        <v>0</v>
      </c>
      <c r="AB65" s="7">
        <f>N('8_Sls_Fcst_G'!O21)*CHOOSE(wa!$N65,wa!$K$47,wa!$K$48,wa!$K$49,wa!$K$50,wa!$K$51)</f>
        <v>0</v>
      </c>
      <c r="AC65" s="7">
        <f>N('8_Sls_Fcst_G'!P21)*CHOOSE(wa!$N65,wa!$K$47,wa!$K$48,wa!$K$49,wa!$K$50,wa!$K$51)</f>
        <v>0</v>
      </c>
      <c r="AD65" s="7">
        <f t="shared" si="22"/>
        <v>0</v>
      </c>
      <c r="AF65" s="7">
        <f>R65*CHOOSE(wa!$N65,wa!$L$47,wa!$L$48,wa!$L$49,wa!$L$50,wa!$L$51)</f>
        <v>0</v>
      </c>
      <c r="AG65" s="7">
        <f>S65*CHOOSE(wa!$N65,wa!$L$47,wa!$L$48,wa!$L$49,wa!$L$50,wa!$L$51)</f>
        <v>0</v>
      </c>
      <c r="AH65" s="7">
        <f>T65*CHOOSE(wa!$N65,wa!$L$47,wa!$L$48,wa!$L$49,wa!$L$50,wa!$L$51)</f>
        <v>0</v>
      </c>
      <c r="AI65" s="7">
        <f>U65*CHOOSE(wa!$N65,wa!$L$47,wa!$L$48,wa!$L$49,wa!$L$50,wa!$L$51)</f>
        <v>0</v>
      </c>
      <c r="AJ65" s="7">
        <f>V65*CHOOSE(wa!$N65,wa!$L$47,wa!$L$48,wa!$L$49,wa!$L$50,wa!$L$51)</f>
        <v>0</v>
      </c>
      <c r="AK65" s="7">
        <f>W65*CHOOSE(wa!$N65,wa!$L$47,wa!$L$48,wa!$L$49,wa!$L$50,wa!$L$51)</f>
        <v>0</v>
      </c>
      <c r="AL65" s="7">
        <f>X65*CHOOSE(wa!$N65,wa!$L$47,wa!$L$48,wa!$L$49,wa!$L$50,wa!$L$51)</f>
        <v>0</v>
      </c>
      <c r="AM65" s="7">
        <f>Y65*CHOOSE(wa!$N65,wa!$L$47,wa!$L$48,wa!$L$49,wa!$L$50,wa!$L$51)</f>
        <v>0</v>
      </c>
      <c r="AN65" s="7">
        <f>Z65*CHOOSE(wa!$N65,wa!$L$47,wa!$L$48,wa!$L$49,wa!$L$50,wa!$L$51)</f>
        <v>0</v>
      </c>
      <c r="AO65" s="7">
        <f>AA65*CHOOSE(wa!$N65,wa!$L$47,wa!$L$48,wa!$L$49,wa!$L$50,wa!$L$51)</f>
        <v>0</v>
      </c>
      <c r="AP65" s="7">
        <f>AB65*CHOOSE(wa!$N65,wa!$L$47,wa!$L$48,wa!$L$49,wa!$L$50,wa!$L$51)</f>
        <v>0</v>
      </c>
      <c r="AQ65" s="7">
        <f>AC65*CHOOSE(wa!$N65,wa!$L$47,wa!$L$48,wa!$L$49,wa!$L$50,wa!$L$51)</f>
        <v>0</v>
      </c>
      <c r="AR65">
        <f t="shared" si="78"/>
        <v>0</v>
      </c>
      <c r="AT65">
        <f t="shared" si="6"/>
        <v>0</v>
      </c>
      <c r="AU65">
        <f t="shared" ref="AU65:BE65" si="172">+IF($N65=AU$47,1,0)*S65</f>
        <v>0</v>
      </c>
      <c r="AV65">
        <f t="shared" si="172"/>
        <v>0</v>
      </c>
      <c r="AW65">
        <f t="shared" si="172"/>
        <v>0</v>
      </c>
      <c r="AX65">
        <f t="shared" si="172"/>
        <v>0</v>
      </c>
      <c r="AY65">
        <f t="shared" si="172"/>
        <v>0</v>
      </c>
      <c r="AZ65">
        <f t="shared" si="172"/>
        <v>0</v>
      </c>
      <c r="BA65">
        <f t="shared" si="172"/>
        <v>0</v>
      </c>
      <c r="BB65">
        <f t="shared" si="172"/>
        <v>0</v>
      </c>
      <c r="BC65">
        <f t="shared" si="172"/>
        <v>0</v>
      </c>
      <c r="BD65">
        <f t="shared" si="172"/>
        <v>0</v>
      </c>
      <c r="BE65">
        <f t="shared" si="172"/>
        <v>0</v>
      </c>
      <c r="BF65">
        <f t="shared" si="80"/>
        <v>0</v>
      </c>
      <c r="BH65">
        <f t="shared" si="8"/>
        <v>0</v>
      </c>
      <c r="BI65">
        <f t="shared" ref="BI65:BS65" si="173">+IF($N65=BI$47,1,0)*S65</f>
        <v>0</v>
      </c>
      <c r="BJ65">
        <f t="shared" si="173"/>
        <v>0</v>
      </c>
      <c r="BK65">
        <f t="shared" si="173"/>
        <v>0</v>
      </c>
      <c r="BL65">
        <f t="shared" si="173"/>
        <v>0</v>
      </c>
      <c r="BM65">
        <f t="shared" si="173"/>
        <v>0</v>
      </c>
      <c r="BN65">
        <f t="shared" si="173"/>
        <v>0</v>
      </c>
      <c r="BO65">
        <f t="shared" si="173"/>
        <v>0</v>
      </c>
      <c r="BP65">
        <f t="shared" si="173"/>
        <v>0</v>
      </c>
      <c r="BQ65">
        <f t="shared" si="173"/>
        <v>0</v>
      </c>
      <c r="BR65">
        <f t="shared" si="173"/>
        <v>0</v>
      </c>
      <c r="BS65">
        <f t="shared" si="173"/>
        <v>0</v>
      </c>
      <c r="BT65">
        <f t="shared" si="82"/>
        <v>0</v>
      </c>
      <c r="BV65">
        <f t="shared" si="10"/>
        <v>0</v>
      </c>
      <c r="BW65">
        <f t="shared" ref="BW65:CG65" si="174">+IF($N65=BW$47,1,0)*S65</f>
        <v>0</v>
      </c>
      <c r="BX65">
        <f t="shared" si="174"/>
        <v>0</v>
      </c>
      <c r="BY65">
        <f t="shared" si="174"/>
        <v>0</v>
      </c>
      <c r="BZ65">
        <f t="shared" si="174"/>
        <v>0</v>
      </c>
      <c r="CA65">
        <f t="shared" si="174"/>
        <v>0</v>
      </c>
      <c r="CB65">
        <f t="shared" si="174"/>
        <v>0</v>
      </c>
      <c r="CC65">
        <f t="shared" si="174"/>
        <v>0</v>
      </c>
      <c r="CD65">
        <f t="shared" si="174"/>
        <v>0</v>
      </c>
      <c r="CE65">
        <f t="shared" si="174"/>
        <v>0</v>
      </c>
      <c r="CF65">
        <f t="shared" si="174"/>
        <v>0</v>
      </c>
      <c r="CG65">
        <f t="shared" si="174"/>
        <v>0</v>
      </c>
      <c r="CH65">
        <f t="shared" si="84"/>
        <v>0</v>
      </c>
      <c r="CJ65">
        <f t="shared" si="12"/>
        <v>0</v>
      </c>
      <c r="CK65">
        <f t="shared" ref="CK65:CU65" si="175">+IF($N65=CK$47,1,0)*S65</f>
        <v>0</v>
      </c>
      <c r="CL65">
        <f t="shared" si="175"/>
        <v>0</v>
      </c>
      <c r="CM65">
        <f t="shared" si="175"/>
        <v>0</v>
      </c>
      <c r="CN65">
        <f t="shared" si="175"/>
        <v>0</v>
      </c>
      <c r="CO65">
        <f t="shared" si="175"/>
        <v>0</v>
      </c>
      <c r="CP65">
        <f t="shared" si="175"/>
        <v>0</v>
      </c>
      <c r="CQ65">
        <f t="shared" si="175"/>
        <v>0</v>
      </c>
      <c r="CR65">
        <f t="shared" si="175"/>
        <v>0</v>
      </c>
      <c r="CS65">
        <f t="shared" si="175"/>
        <v>0</v>
      </c>
      <c r="CT65">
        <f t="shared" si="175"/>
        <v>0</v>
      </c>
      <c r="CU65">
        <f t="shared" si="175"/>
        <v>0</v>
      </c>
      <c r="CV65">
        <f t="shared" si="86"/>
        <v>0</v>
      </c>
      <c r="DF65" t="s">
        <v>292</v>
      </c>
      <c r="DG65">
        <f>+DG64</f>
        <v>1</v>
      </c>
      <c r="DH65">
        <f>+DH64</f>
        <v>0</v>
      </c>
      <c r="DJ65">
        <f>+DH65</f>
        <v>0</v>
      </c>
      <c r="DK65" s="7">
        <f>N('10_Sls_Fcst_FS'!E21)*CHOOSE(wa!$DG65,wa!$DD$47,wa!$DD$48,wa!$DD$49,wa!$DD$50,wa!$DD$51)</f>
        <v>0</v>
      </c>
      <c r="DL65" s="7">
        <f>N('10_Sls_Fcst_FS'!F21)*CHOOSE(wa!$DG65,wa!$DD$47,wa!$DD$48,wa!$DD$49,wa!$DD$50,wa!$DD$51)</f>
        <v>0</v>
      </c>
      <c r="DM65" s="7">
        <f>N('10_Sls_Fcst_FS'!G21)*CHOOSE(wa!$DG65,wa!$DD$47,wa!$DD$48,wa!$DD$49,wa!$DD$50,wa!$DD$51)</f>
        <v>0</v>
      </c>
      <c r="DN65" s="7">
        <f>N('10_Sls_Fcst_FS'!H21)*CHOOSE(wa!$DG65,wa!$DD$47,wa!$DD$48,wa!$DD$49,wa!$DD$50,wa!$DD$51)</f>
        <v>0</v>
      </c>
      <c r="DO65" s="7">
        <f>N('10_Sls_Fcst_FS'!I21)*CHOOSE(wa!$DG65,wa!$DD$47,wa!$DD$48,wa!$DD$49,wa!$DD$50,wa!$DD$51)</f>
        <v>0</v>
      </c>
      <c r="DP65" s="7">
        <f>N('10_Sls_Fcst_FS'!J21)*CHOOSE(wa!$DG65,wa!$DD$47,wa!$DD$48,wa!$DD$49,wa!$DD$50,wa!$DD$51)</f>
        <v>0</v>
      </c>
      <c r="DQ65" s="7">
        <f>N('10_Sls_Fcst_FS'!K21)*CHOOSE(wa!$DG65,wa!$DD$47,wa!$DD$48,wa!$DD$49,wa!$DD$50,wa!$DD$51)</f>
        <v>0</v>
      </c>
      <c r="DR65" s="7">
        <f>N('10_Sls_Fcst_FS'!L21)*CHOOSE(wa!$DG65,wa!$DD$47,wa!$DD$48,wa!$DD$49,wa!$DD$50,wa!$DD$51)</f>
        <v>0</v>
      </c>
      <c r="DS65" s="7">
        <f>N('10_Sls_Fcst_FS'!M21)*CHOOSE(wa!$DG65,wa!$DD$47,wa!$DD$48,wa!$DD$49,wa!$DD$50,wa!$DD$51)</f>
        <v>0</v>
      </c>
      <c r="DT65" s="7">
        <f>N('10_Sls_Fcst_FS'!N21)*CHOOSE(wa!$DG65,wa!$DD$47,wa!$DD$48,wa!$DD$49,wa!$DD$50,wa!$DD$51)</f>
        <v>0</v>
      </c>
      <c r="DU65" s="7">
        <f>N('10_Sls_Fcst_FS'!O21)*CHOOSE(wa!$DG65,wa!$DD$47,wa!$DD$48,wa!$DD$49,wa!$DD$50,wa!$DD$51)</f>
        <v>0</v>
      </c>
      <c r="DV65" s="7">
        <f>N('10_Sls_Fcst_FS'!P21)*CHOOSE(wa!$DG65,wa!$DD$47,wa!$DD$48,wa!$DD$49,wa!$DD$50,wa!$DD$51)</f>
        <v>0</v>
      </c>
      <c r="DW65" s="7">
        <f t="shared" si="23"/>
        <v>0</v>
      </c>
      <c r="DX65" s="9"/>
      <c r="DY65" s="7">
        <f>DK65*CHOOSE(wa!$DG65,wa!$DE$47,wa!$DE$48,wa!$DE$49,wa!$DE$50,wa!$DE$51)</f>
        <v>0</v>
      </c>
      <c r="DZ65" s="7">
        <f>DL65*CHOOSE(wa!$DG65,wa!$DE$47,wa!$DE$48,wa!$DE$49,wa!$DE$50,wa!$DE$51)</f>
        <v>0</v>
      </c>
      <c r="EA65" s="7">
        <f>DM65*CHOOSE(wa!$DG65,wa!$DE$47,wa!$DE$48,wa!$DE$49,wa!$DE$50,wa!$DE$51)</f>
        <v>0</v>
      </c>
      <c r="EB65" s="7">
        <f>DN65*CHOOSE(wa!$DG65,wa!$DE$47,wa!$DE$48,wa!$DE$49,wa!$DE$50,wa!$DE$51)</f>
        <v>0</v>
      </c>
      <c r="EC65" s="7">
        <f>DO65*CHOOSE(wa!$DG65,wa!$DE$47,wa!$DE$48,wa!$DE$49,wa!$DE$50,wa!$DE$51)</f>
        <v>0</v>
      </c>
      <c r="ED65" s="7">
        <f>DP65*CHOOSE(wa!$DG65,wa!$DE$47,wa!$DE$48,wa!$DE$49,wa!$DE$50,wa!$DE$51)</f>
        <v>0</v>
      </c>
      <c r="EE65" s="7">
        <f>DQ65*CHOOSE(wa!$DG65,wa!$DE$47,wa!$DE$48,wa!$DE$49,wa!$DE$50,wa!$DE$51)</f>
        <v>0</v>
      </c>
      <c r="EF65" s="7">
        <f>DR65*CHOOSE(wa!$DG65,wa!$DE$47,wa!$DE$48,wa!$DE$49,wa!$DE$50,wa!$DE$51)</f>
        <v>0</v>
      </c>
      <c r="EG65" s="7">
        <f>DS65*CHOOSE(wa!$DG65,wa!$DE$47,wa!$DE$48,wa!$DE$49,wa!$DE$50,wa!$DE$51)</f>
        <v>0</v>
      </c>
      <c r="EH65" s="7">
        <f>DT65*CHOOSE(wa!$DG65,wa!$DE$47,wa!$DE$48,wa!$DE$49,wa!$DE$50,wa!$DE$51)</f>
        <v>0</v>
      </c>
      <c r="EI65" s="7">
        <f>DU65*CHOOSE(wa!$DG65,wa!$DE$47,wa!$DE$48,wa!$DE$49,wa!$DE$50,wa!$DE$51)</f>
        <v>0</v>
      </c>
      <c r="EJ65" s="7">
        <f>DV65*CHOOSE(wa!$DG65,wa!$DE$47,wa!$DE$48,wa!$DE$49,wa!$DE$50,wa!$DE$51)</f>
        <v>0</v>
      </c>
      <c r="EK65">
        <f t="shared" si="29"/>
        <v>0</v>
      </c>
      <c r="EM65">
        <f t="shared" si="14"/>
        <v>0</v>
      </c>
      <c r="EN65">
        <f t="shared" si="30"/>
        <v>0</v>
      </c>
      <c r="EO65">
        <f t="shared" si="31"/>
        <v>0</v>
      </c>
      <c r="EP65">
        <f t="shared" si="32"/>
        <v>0</v>
      </c>
      <c r="EQ65">
        <f t="shared" si="33"/>
        <v>0</v>
      </c>
      <c r="ER65">
        <f t="shared" si="34"/>
        <v>0</v>
      </c>
      <c r="ES65">
        <f t="shared" si="35"/>
        <v>0</v>
      </c>
      <c r="ET65">
        <f t="shared" si="36"/>
        <v>0</v>
      </c>
      <c r="EU65">
        <f t="shared" si="37"/>
        <v>0</v>
      </c>
      <c r="EV65">
        <f t="shared" si="38"/>
        <v>0</v>
      </c>
      <c r="EW65">
        <f t="shared" si="39"/>
        <v>0</v>
      </c>
      <c r="EX65">
        <f t="shared" si="40"/>
        <v>0</v>
      </c>
      <c r="EY65">
        <f t="shared" si="41"/>
        <v>0</v>
      </c>
      <c r="FA65">
        <f t="shared" si="16"/>
        <v>0</v>
      </c>
      <c r="FB65">
        <f t="shared" si="123"/>
        <v>0</v>
      </c>
      <c r="FC65">
        <f t="shared" si="124"/>
        <v>0</v>
      </c>
      <c r="FD65">
        <f t="shared" si="125"/>
        <v>0</v>
      </c>
      <c r="FE65">
        <f t="shared" si="126"/>
        <v>0</v>
      </c>
      <c r="FF65">
        <f t="shared" si="127"/>
        <v>0</v>
      </c>
      <c r="FG65">
        <f t="shared" si="128"/>
        <v>0</v>
      </c>
      <c r="FH65">
        <f t="shared" si="129"/>
        <v>0</v>
      </c>
      <c r="FI65">
        <f t="shared" si="130"/>
        <v>0</v>
      </c>
      <c r="FJ65">
        <f t="shared" si="131"/>
        <v>0</v>
      </c>
      <c r="FK65">
        <f t="shared" si="132"/>
        <v>0</v>
      </c>
      <c r="FL65">
        <f t="shared" si="133"/>
        <v>0</v>
      </c>
      <c r="FM65">
        <f t="shared" si="53"/>
        <v>0</v>
      </c>
      <c r="FO65">
        <f t="shared" si="18"/>
        <v>0</v>
      </c>
      <c r="FP65">
        <f t="shared" si="134"/>
        <v>0</v>
      </c>
      <c r="FQ65">
        <f t="shared" si="135"/>
        <v>0</v>
      </c>
      <c r="FR65">
        <f t="shared" si="136"/>
        <v>0</v>
      </c>
      <c r="FS65">
        <f t="shared" si="137"/>
        <v>0</v>
      </c>
      <c r="FT65">
        <f t="shared" si="138"/>
        <v>0</v>
      </c>
      <c r="FU65">
        <f t="shared" si="139"/>
        <v>0</v>
      </c>
      <c r="FV65">
        <f t="shared" si="140"/>
        <v>0</v>
      </c>
      <c r="FW65">
        <f t="shared" si="141"/>
        <v>0</v>
      </c>
      <c r="FX65">
        <f t="shared" si="142"/>
        <v>0</v>
      </c>
      <c r="FY65">
        <f t="shared" si="143"/>
        <v>0</v>
      </c>
      <c r="FZ65">
        <f t="shared" si="144"/>
        <v>0</v>
      </c>
      <c r="GA65">
        <f t="shared" si="65"/>
        <v>0</v>
      </c>
      <c r="GC65">
        <f t="shared" si="20"/>
        <v>0</v>
      </c>
      <c r="GD65">
        <f t="shared" si="145"/>
        <v>0</v>
      </c>
      <c r="GE65">
        <f t="shared" si="146"/>
        <v>0</v>
      </c>
      <c r="GF65">
        <f t="shared" si="147"/>
        <v>0</v>
      </c>
      <c r="GG65">
        <f t="shared" si="148"/>
        <v>0</v>
      </c>
      <c r="GH65">
        <f t="shared" si="149"/>
        <v>0</v>
      </c>
      <c r="GI65">
        <f t="shared" si="150"/>
        <v>0</v>
      </c>
      <c r="GJ65">
        <f t="shared" si="151"/>
        <v>0</v>
      </c>
      <c r="GK65">
        <f t="shared" si="152"/>
        <v>0</v>
      </c>
      <c r="GL65">
        <f t="shared" si="153"/>
        <v>0</v>
      </c>
      <c r="GM65">
        <f t="shared" si="154"/>
        <v>0</v>
      </c>
      <c r="GN65">
        <f t="shared" si="155"/>
        <v>0</v>
      </c>
      <c r="GO65">
        <f t="shared" si="77"/>
        <v>0</v>
      </c>
    </row>
    <row r="66" spans="1:197" x14ac:dyDescent="0.3">
      <c r="A66" s="126"/>
      <c r="B66" s="127"/>
      <c r="C66" s="128"/>
      <c r="D66" s="132"/>
      <c r="F66" s="7">
        <v>13</v>
      </c>
      <c r="G66" t="s">
        <v>260</v>
      </c>
      <c r="H66" s="7">
        <v>13</v>
      </c>
      <c r="M66" s="7" t="s">
        <v>292</v>
      </c>
      <c r="N66" s="7">
        <v>1</v>
      </c>
      <c r="O66" s="7">
        <f>+IF(N66=1,0,1)</f>
        <v>0</v>
      </c>
      <c r="P66" s="7">
        <f>+O66</f>
        <v>0</v>
      </c>
      <c r="Q66" s="7"/>
      <c r="R66" s="7">
        <f>N('8_Sls_Fcst_G'!E22)*CHOOSE(wa!$N66,wa!$I$47,wa!$I$48,wa!$I$49,wa!$I$50,wa!$I$51)</f>
        <v>0</v>
      </c>
      <c r="S66" s="7">
        <f>N('8_Sls_Fcst_G'!F22)*CHOOSE(wa!$N66,wa!$I$47,wa!$I$48,wa!$I$49,wa!$I$50,wa!$I$51)</f>
        <v>0</v>
      </c>
      <c r="T66" s="7">
        <f>N('8_Sls_Fcst_G'!G22)*CHOOSE(wa!$N66,wa!$I$47,wa!$I$48,wa!$I$49,wa!$I$50,wa!$I$51)</f>
        <v>0</v>
      </c>
      <c r="U66" s="7">
        <f>N('8_Sls_Fcst_G'!H22)*CHOOSE(wa!$N66,wa!$I$47,wa!$I$48,wa!$I$49,wa!$I$50,wa!$I$51)</f>
        <v>0</v>
      </c>
      <c r="V66" s="7">
        <f>N('8_Sls_Fcst_G'!I22)*CHOOSE(wa!$N66,wa!$I$47,wa!$I$48,wa!$I$49,wa!$I$50,wa!$I$51)</f>
        <v>0</v>
      </c>
      <c r="W66" s="7">
        <f>N('8_Sls_Fcst_G'!J22)*CHOOSE(wa!$N66,wa!$I$47,wa!$I$48,wa!$I$49,wa!$I$50,wa!$I$51)</f>
        <v>0</v>
      </c>
      <c r="X66" s="7">
        <f>N('8_Sls_Fcst_G'!K22)*CHOOSE(wa!$N66,wa!$I$47,wa!$I$48,wa!$I$49,wa!$I$50,wa!$I$51)</f>
        <v>0</v>
      </c>
      <c r="Y66" s="7">
        <f>N('8_Sls_Fcst_G'!L22)*CHOOSE(wa!$N66,wa!$I$47,wa!$I$48,wa!$I$49,wa!$I$50,wa!$I$51)</f>
        <v>0</v>
      </c>
      <c r="Z66" s="7">
        <f>N('8_Sls_Fcst_G'!M22)*CHOOSE(wa!$N66,wa!$I$47,wa!$I$48,wa!$I$49,wa!$I$50,wa!$I$51)</f>
        <v>0</v>
      </c>
      <c r="AA66" s="7">
        <f>N('8_Sls_Fcst_G'!N22)*CHOOSE(wa!$N66,wa!$I$47,wa!$I$48,wa!$I$49,wa!$I$50,wa!$I$51)</f>
        <v>0</v>
      </c>
      <c r="AB66" s="7">
        <f>N('8_Sls_Fcst_G'!O22)*CHOOSE(wa!$N66,wa!$I$47,wa!$I$48,wa!$I$49,wa!$I$50,wa!$I$51)</f>
        <v>0</v>
      </c>
      <c r="AC66" s="7">
        <f>N('8_Sls_Fcst_G'!P22)*CHOOSE(wa!$N66,wa!$I$47,wa!$I$48,wa!$I$49,wa!$I$50,wa!$I$51)</f>
        <v>0</v>
      </c>
      <c r="AD66" s="7">
        <f t="shared" si="22"/>
        <v>0</v>
      </c>
      <c r="AF66" s="7">
        <f>R66*CHOOSE(wa!$N66,wa!$J$47,wa!$J$48,wa!$J$49,wa!$J$50,wa!$J$51)</f>
        <v>0</v>
      </c>
      <c r="AG66" s="7">
        <f>S66*CHOOSE(wa!$N66,wa!$J$47,wa!$J$48,wa!$J$49,wa!$J$50,wa!$J$51)</f>
        <v>0</v>
      </c>
      <c r="AH66" s="7">
        <f>T66*CHOOSE(wa!$N66,wa!$J$47,wa!$J$48,wa!$J$49,wa!$J$50,wa!$J$51)</f>
        <v>0</v>
      </c>
      <c r="AI66" s="7">
        <f>U66*CHOOSE(wa!$N66,wa!$J$47,wa!$J$48,wa!$J$49,wa!$J$50,wa!$J$51)</f>
        <v>0</v>
      </c>
      <c r="AJ66" s="7">
        <f>V66*CHOOSE(wa!$N66,wa!$J$47,wa!$J$48,wa!$J$49,wa!$J$50,wa!$J$51)</f>
        <v>0</v>
      </c>
      <c r="AK66" s="7">
        <f>W66*CHOOSE(wa!$N66,wa!$J$47,wa!$J$48,wa!$J$49,wa!$J$50,wa!$J$51)</f>
        <v>0</v>
      </c>
      <c r="AL66" s="7">
        <f>X66*CHOOSE(wa!$N66,wa!$J$47,wa!$J$48,wa!$J$49,wa!$J$50,wa!$J$51)</f>
        <v>0</v>
      </c>
      <c r="AM66" s="7">
        <f>Y66*CHOOSE(wa!$N66,wa!$J$47,wa!$J$48,wa!$J$49,wa!$J$50,wa!$J$51)</f>
        <v>0</v>
      </c>
      <c r="AN66" s="7">
        <f>Z66*CHOOSE(wa!$N66,wa!$J$47,wa!$J$48,wa!$J$49,wa!$J$50,wa!$J$51)</f>
        <v>0</v>
      </c>
      <c r="AO66" s="7">
        <f>AA66*CHOOSE(wa!$N66,wa!$J$47,wa!$J$48,wa!$J$49,wa!$J$50,wa!$J$51)</f>
        <v>0</v>
      </c>
      <c r="AP66" s="7">
        <f>AB66*CHOOSE(wa!$N66,wa!$J$47,wa!$J$48,wa!$J$49,wa!$J$50,wa!$J$51)</f>
        <v>0</v>
      </c>
      <c r="AQ66" s="7">
        <f>AC66*CHOOSE(wa!$N66,wa!$J$47,wa!$J$48,wa!$J$49,wa!$J$50,wa!$J$51)</f>
        <v>0</v>
      </c>
      <c r="AR66">
        <f t="shared" si="78"/>
        <v>0</v>
      </c>
      <c r="AT66">
        <f t="shared" si="6"/>
        <v>0</v>
      </c>
      <c r="AU66">
        <f t="shared" ref="AU66:BE66" si="176">+IF($N66=AU$47,1,0)*S66</f>
        <v>0</v>
      </c>
      <c r="AV66">
        <f t="shared" si="176"/>
        <v>0</v>
      </c>
      <c r="AW66">
        <f t="shared" si="176"/>
        <v>0</v>
      </c>
      <c r="AX66">
        <f t="shared" si="176"/>
        <v>0</v>
      </c>
      <c r="AY66">
        <f t="shared" si="176"/>
        <v>0</v>
      </c>
      <c r="AZ66">
        <f t="shared" si="176"/>
        <v>0</v>
      </c>
      <c r="BA66">
        <f t="shared" si="176"/>
        <v>0</v>
      </c>
      <c r="BB66">
        <f t="shared" si="176"/>
        <v>0</v>
      </c>
      <c r="BC66">
        <f t="shared" si="176"/>
        <v>0</v>
      </c>
      <c r="BD66">
        <f t="shared" si="176"/>
        <v>0</v>
      </c>
      <c r="BE66">
        <f t="shared" si="176"/>
        <v>0</v>
      </c>
      <c r="BF66">
        <f t="shared" si="80"/>
        <v>0</v>
      </c>
      <c r="BH66">
        <f t="shared" si="8"/>
        <v>0</v>
      </c>
      <c r="BI66">
        <f t="shared" ref="BI66:BS66" si="177">+IF($N66=BI$47,1,0)*S66</f>
        <v>0</v>
      </c>
      <c r="BJ66">
        <f t="shared" si="177"/>
        <v>0</v>
      </c>
      <c r="BK66">
        <f t="shared" si="177"/>
        <v>0</v>
      </c>
      <c r="BL66">
        <f t="shared" si="177"/>
        <v>0</v>
      </c>
      <c r="BM66">
        <f t="shared" si="177"/>
        <v>0</v>
      </c>
      <c r="BN66">
        <f t="shared" si="177"/>
        <v>0</v>
      </c>
      <c r="BO66">
        <f t="shared" si="177"/>
        <v>0</v>
      </c>
      <c r="BP66">
        <f t="shared" si="177"/>
        <v>0</v>
      </c>
      <c r="BQ66">
        <f t="shared" si="177"/>
        <v>0</v>
      </c>
      <c r="BR66">
        <f t="shared" si="177"/>
        <v>0</v>
      </c>
      <c r="BS66">
        <f t="shared" si="177"/>
        <v>0</v>
      </c>
      <c r="BT66">
        <f t="shared" si="82"/>
        <v>0</v>
      </c>
      <c r="BV66">
        <f t="shared" si="10"/>
        <v>0</v>
      </c>
      <c r="BW66">
        <f t="shared" ref="BW66:CG66" si="178">+IF($N66=BW$47,1,0)*S66</f>
        <v>0</v>
      </c>
      <c r="BX66">
        <f t="shared" si="178"/>
        <v>0</v>
      </c>
      <c r="BY66">
        <f t="shared" si="178"/>
        <v>0</v>
      </c>
      <c r="BZ66">
        <f t="shared" si="178"/>
        <v>0</v>
      </c>
      <c r="CA66">
        <f t="shared" si="178"/>
        <v>0</v>
      </c>
      <c r="CB66">
        <f t="shared" si="178"/>
        <v>0</v>
      </c>
      <c r="CC66">
        <f t="shared" si="178"/>
        <v>0</v>
      </c>
      <c r="CD66">
        <f t="shared" si="178"/>
        <v>0</v>
      </c>
      <c r="CE66">
        <f t="shared" si="178"/>
        <v>0</v>
      </c>
      <c r="CF66">
        <f t="shared" si="178"/>
        <v>0</v>
      </c>
      <c r="CG66">
        <f t="shared" si="178"/>
        <v>0</v>
      </c>
      <c r="CH66">
        <f t="shared" si="84"/>
        <v>0</v>
      </c>
      <c r="CJ66">
        <f t="shared" si="12"/>
        <v>0</v>
      </c>
      <c r="CK66">
        <f t="shared" ref="CK66:CU66" si="179">+IF($N66=CK$47,1,0)*S66</f>
        <v>0</v>
      </c>
      <c r="CL66">
        <f t="shared" si="179"/>
        <v>0</v>
      </c>
      <c r="CM66">
        <f t="shared" si="179"/>
        <v>0</v>
      </c>
      <c r="CN66">
        <f t="shared" si="179"/>
        <v>0</v>
      </c>
      <c r="CO66">
        <f t="shared" si="179"/>
        <v>0</v>
      </c>
      <c r="CP66">
        <f t="shared" si="179"/>
        <v>0</v>
      </c>
      <c r="CQ66">
        <f t="shared" si="179"/>
        <v>0</v>
      </c>
      <c r="CR66">
        <f t="shared" si="179"/>
        <v>0</v>
      </c>
      <c r="CS66">
        <f t="shared" si="179"/>
        <v>0</v>
      </c>
      <c r="CT66">
        <f t="shared" si="179"/>
        <v>0</v>
      </c>
      <c r="CU66">
        <f t="shared" si="179"/>
        <v>0</v>
      </c>
      <c r="CV66">
        <f t="shared" si="86"/>
        <v>0</v>
      </c>
      <c r="DA66" s="7"/>
      <c r="DF66" s="7" t="s">
        <v>293</v>
      </c>
      <c r="DG66" s="7">
        <v>1</v>
      </c>
      <c r="DH66" s="7">
        <f>+IF(DG66=1,0,1)</f>
        <v>0</v>
      </c>
      <c r="DI66" s="7">
        <f>+DH66</f>
        <v>0</v>
      </c>
      <c r="DJ66" s="7"/>
      <c r="DK66" s="7">
        <f>N('10_Sls_Fcst_FS'!E22)*CHOOSE(wa!$DG66,wa!$DB$47,wa!$DB$48,wa!$DB$49,wa!$DB$50,wa!$DB$51)</f>
        <v>0</v>
      </c>
      <c r="DL66" s="7">
        <f>N('10_Sls_Fcst_FS'!F22)*CHOOSE(wa!$DG66,wa!$DB$47,wa!$DB$48,wa!$DB$49,wa!$DB$50,wa!$DB$51)</f>
        <v>0</v>
      </c>
      <c r="DM66" s="7">
        <f>N('10_Sls_Fcst_FS'!G22)*CHOOSE(wa!$DG66,wa!$DB$47,wa!$DB$48,wa!$DB$49,wa!$DB$50,wa!$DB$51)</f>
        <v>0</v>
      </c>
      <c r="DN66" s="7">
        <f>N('10_Sls_Fcst_FS'!H22)*CHOOSE(wa!$DG66,wa!$DB$47,wa!$DB$48,wa!$DB$49,wa!$DB$50,wa!$DB$51)</f>
        <v>0</v>
      </c>
      <c r="DO66" s="7">
        <f>N('10_Sls_Fcst_FS'!I22)*CHOOSE(wa!$DG66,wa!$DB$47,wa!$DB$48,wa!$DB$49,wa!$DB$50,wa!$DB$51)</f>
        <v>0</v>
      </c>
      <c r="DP66" s="7">
        <f>N('10_Sls_Fcst_FS'!J22)*CHOOSE(wa!$DG66,wa!$DB$47,wa!$DB$48,wa!$DB$49,wa!$DB$50,wa!$DB$51)</f>
        <v>0</v>
      </c>
      <c r="DQ66" s="7">
        <f>N('10_Sls_Fcst_FS'!K22)*CHOOSE(wa!$DG66,wa!$DB$47,wa!$DB$48,wa!$DB$49,wa!$DB$50,wa!$DB$51)</f>
        <v>0</v>
      </c>
      <c r="DR66" s="7">
        <f>N('10_Sls_Fcst_FS'!L22)*CHOOSE(wa!$DG66,wa!$DB$47,wa!$DB$48,wa!$DB$49,wa!$DB$50,wa!$DB$51)</f>
        <v>0</v>
      </c>
      <c r="DS66" s="7">
        <f>N('10_Sls_Fcst_FS'!M22)*CHOOSE(wa!$DG66,wa!$DB$47,wa!$DB$48,wa!$DB$49,wa!$DB$50,wa!$DB$51)</f>
        <v>0</v>
      </c>
      <c r="DT66" s="7">
        <f>N('10_Sls_Fcst_FS'!N22)*CHOOSE(wa!$DG66,wa!$DB$47,wa!$DB$48,wa!$DB$49,wa!$DB$50,wa!$DB$51)</f>
        <v>0</v>
      </c>
      <c r="DU66" s="7">
        <f>N('10_Sls_Fcst_FS'!O22)*CHOOSE(wa!$DG66,wa!$DB$47,wa!$DB$48,wa!$DB$49,wa!$DB$50,wa!$DB$51)</f>
        <v>0</v>
      </c>
      <c r="DV66" s="7">
        <f>N('10_Sls_Fcst_FS'!P22)*CHOOSE(wa!$DG66,wa!$DB$47,wa!$DB$48,wa!$DB$49,wa!$DB$50,wa!$DB$51)</f>
        <v>0</v>
      </c>
      <c r="DW66" s="7">
        <f t="shared" si="23"/>
        <v>0</v>
      </c>
      <c r="DX66" s="9"/>
      <c r="DY66" s="7">
        <f>DK66*CHOOSE(wa!$DG66,wa!$DC$47,wa!$DC$48,wa!$DC$49,wa!$DC$50,wa!$DC$51)</f>
        <v>0</v>
      </c>
      <c r="DZ66" s="7">
        <f>DL66*CHOOSE(wa!$DG66,wa!$DC$47,wa!$DC$48,wa!$DC$49,wa!$DC$50,wa!$DC$51)</f>
        <v>0</v>
      </c>
      <c r="EA66" s="7">
        <f>DM66*CHOOSE(wa!$DG66,wa!$DC$47,wa!$DC$48,wa!$DC$49,wa!$DC$50,wa!$DC$51)</f>
        <v>0</v>
      </c>
      <c r="EB66" s="7">
        <f>DN66*CHOOSE(wa!$DG66,wa!$DC$47,wa!$DC$48,wa!$DC$49,wa!$DC$50,wa!$DC$51)</f>
        <v>0</v>
      </c>
      <c r="EC66" s="7">
        <f>DO66*CHOOSE(wa!$DG66,wa!$DC$47,wa!$DC$48,wa!$DC$49,wa!$DC$50,wa!$DC$51)</f>
        <v>0</v>
      </c>
      <c r="ED66" s="7">
        <f>DP66*CHOOSE(wa!$DG66,wa!$DC$47,wa!$DC$48,wa!$DC$49,wa!$DC$50,wa!$DC$51)</f>
        <v>0</v>
      </c>
      <c r="EE66" s="7">
        <f>DQ66*CHOOSE(wa!$DG66,wa!$DC$47,wa!$DC$48,wa!$DC$49,wa!$DC$50,wa!$DC$51)</f>
        <v>0</v>
      </c>
      <c r="EF66" s="7">
        <f>DR66*CHOOSE(wa!$DG66,wa!$DC$47,wa!$DC$48,wa!$DC$49,wa!$DC$50,wa!$DC$51)</f>
        <v>0</v>
      </c>
      <c r="EG66" s="7">
        <f>DS66*CHOOSE(wa!$DG66,wa!$DC$47,wa!$DC$48,wa!$DC$49,wa!$DC$50,wa!$DC$51)</f>
        <v>0</v>
      </c>
      <c r="EH66" s="7">
        <f>DT66*CHOOSE(wa!$DG66,wa!$DC$47,wa!$DC$48,wa!$DC$49,wa!$DC$50,wa!$DC$51)</f>
        <v>0</v>
      </c>
      <c r="EI66" s="7">
        <f>DU66*CHOOSE(wa!$DG66,wa!$DC$47,wa!$DC$48,wa!$DC$49,wa!$DC$50,wa!$DC$51)</f>
        <v>0</v>
      </c>
      <c r="EJ66" s="7">
        <f>DV66*CHOOSE(wa!$DG66,wa!$DC$47,wa!$DC$48,wa!$DC$49,wa!$DC$50,wa!$DC$51)</f>
        <v>0</v>
      </c>
      <c r="EK66">
        <f t="shared" si="29"/>
        <v>0</v>
      </c>
      <c r="EM66">
        <f t="shared" si="14"/>
        <v>0</v>
      </c>
      <c r="EN66">
        <f t="shared" si="30"/>
        <v>0</v>
      </c>
      <c r="EO66">
        <f t="shared" si="31"/>
        <v>0</v>
      </c>
      <c r="EP66">
        <f t="shared" si="32"/>
        <v>0</v>
      </c>
      <c r="EQ66">
        <f t="shared" si="33"/>
        <v>0</v>
      </c>
      <c r="ER66">
        <f t="shared" si="34"/>
        <v>0</v>
      </c>
      <c r="ES66">
        <f t="shared" si="35"/>
        <v>0</v>
      </c>
      <c r="ET66">
        <f t="shared" si="36"/>
        <v>0</v>
      </c>
      <c r="EU66">
        <f t="shared" si="37"/>
        <v>0</v>
      </c>
      <c r="EV66">
        <f t="shared" si="38"/>
        <v>0</v>
      </c>
      <c r="EW66">
        <f t="shared" si="39"/>
        <v>0</v>
      </c>
      <c r="EX66">
        <f t="shared" si="40"/>
        <v>0</v>
      </c>
      <c r="EY66">
        <f t="shared" si="41"/>
        <v>0</v>
      </c>
      <c r="FA66">
        <f t="shared" si="16"/>
        <v>0</v>
      </c>
      <c r="FB66">
        <f t="shared" si="123"/>
        <v>0</v>
      </c>
      <c r="FC66">
        <f t="shared" si="124"/>
        <v>0</v>
      </c>
      <c r="FD66">
        <f t="shared" si="125"/>
        <v>0</v>
      </c>
      <c r="FE66">
        <f t="shared" si="126"/>
        <v>0</v>
      </c>
      <c r="FF66">
        <f t="shared" si="127"/>
        <v>0</v>
      </c>
      <c r="FG66">
        <f t="shared" si="128"/>
        <v>0</v>
      </c>
      <c r="FH66">
        <f t="shared" si="129"/>
        <v>0</v>
      </c>
      <c r="FI66">
        <f t="shared" si="130"/>
        <v>0</v>
      </c>
      <c r="FJ66">
        <f t="shared" si="131"/>
        <v>0</v>
      </c>
      <c r="FK66">
        <f t="shared" si="132"/>
        <v>0</v>
      </c>
      <c r="FL66">
        <f t="shared" si="133"/>
        <v>0</v>
      </c>
      <c r="FM66">
        <f t="shared" si="53"/>
        <v>0</v>
      </c>
      <c r="FO66">
        <f t="shared" si="18"/>
        <v>0</v>
      </c>
      <c r="FP66">
        <f t="shared" si="134"/>
        <v>0</v>
      </c>
      <c r="FQ66">
        <f t="shared" si="135"/>
        <v>0</v>
      </c>
      <c r="FR66">
        <f t="shared" si="136"/>
        <v>0</v>
      </c>
      <c r="FS66">
        <f t="shared" si="137"/>
        <v>0</v>
      </c>
      <c r="FT66">
        <f t="shared" si="138"/>
        <v>0</v>
      </c>
      <c r="FU66">
        <f t="shared" si="139"/>
        <v>0</v>
      </c>
      <c r="FV66">
        <f t="shared" si="140"/>
        <v>0</v>
      </c>
      <c r="FW66">
        <f t="shared" si="141"/>
        <v>0</v>
      </c>
      <c r="FX66">
        <f t="shared" si="142"/>
        <v>0</v>
      </c>
      <c r="FY66">
        <f t="shared" si="143"/>
        <v>0</v>
      </c>
      <c r="FZ66">
        <f t="shared" si="144"/>
        <v>0</v>
      </c>
      <c r="GA66">
        <f t="shared" si="65"/>
        <v>0</v>
      </c>
      <c r="GC66">
        <f t="shared" si="20"/>
        <v>0</v>
      </c>
      <c r="GD66">
        <f t="shared" si="145"/>
        <v>0</v>
      </c>
      <c r="GE66">
        <f t="shared" si="146"/>
        <v>0</v>
      </c>
      <c r="GF66">
        <f t="shared" si="147"/>
        <v>0</v>
      </c>
      <c r="GG66">
        <f t="shared" si="148"/>
        <v>0</v>
      </c>
      <c r="GH66">
        <f t="shared" si="149"/>
        <v>0</v>
      </c>
      <c r="GI66">
        <f t="shared" si="150"/>
        <v>0</v>
      </c>
      <c r="GJ66">
        <f t="shared" si="151"/>
        <v>0</v>
      </c>
      <c r="GK66">
        <f t="shared" si="152"/>
        <v>0</v>
      </c>
      <c r="GL66">
        <f t="shared" si="153"/>
        <v>0</v>
      </c>
      <c r="GM66">
        <f t="shared" si="154"/>
        <v>0</v>
      </c>
      <c r="GN66">
        <f t="shared" si="155"/>
        <v>0</v>
      </c>
      <c r="GO66">
        <f t="shared" si="77"/>
        <v>0</v>
      </c>
    </row>
    <row r="67" spans="1:197" x14ac:dyDescent="0.3">
      <c r="A67" s="126"/>
      <c r="B67" s="127"/>
      <c r="C67" s="128"/>
      <c r="D67" s="12"/>
      <c r="F67" s="7">
        <v>2</v>
      </c>
      <c r="G67" t="s">
        <v>261</v>
      </c>
      <c r="H67" s="7">
        <v>2</v>
      </c>
      <c r="M67" t="s">
        <v>293</v>
      </c>
      <c r="N67">
        <f>+N66</f>
        <v>1</v>
      </c>
      <c r="O67">
        <f>+O66</f>
        <v>0</v>
      </c>
      <c r="Q67">
        <f>+O67</f>
        <v>0</v>
      </c>
      <c r="R67" s="7">
        <f>N('8_Sls_Fcst_G'!E23)*CHOOSE(wa!$N67,wa!$K$47,wa!$K$48,wa!$K$49,wa!$K$50,wa!$K$51)</f>
        <v>0</v>
      </c>
      <c r="S67" s="7">
        <f>N('8_Sls_Fcst_G'!F23)*CHOOSE(wa!$N67,wa!$K$47,wa!$K$48,wa!$K$49,wa!$K$50,wa!$K$51)</f>
        <v>0</v>
      </c>
      <c r="T67" s="7">
        <f>N('8_Sls_Fcst_G'!G23)*CHOOSE(wa!$N67,wa!$K$47,wa!$K$48,wa!$K$49,wa!$K$50,wa!$K$51)</f>
        <v>0</v>
      </c>
      <c r="U67" s="7">
        <f>N('8_Sls_Fcst_G'!H23)*CHOOSE(wa!$N67,wa!$K$47,wa!$K$48,wa!$K$49,wa!$K$50,wa!$K$51)</f>
        <v>0</v>
      </c>
      <c r="V67" s="7">
        <f>N('8_Sls_Fcst_G'!I23)*CHOOSE(wa!$N67,wa!$K$47,wa!$K$48,wa!$K$49,wa!$K$50,wa!$K$51)</f>
        <v>0</v>
      </c>
      <c r="W67" s="7">
        <f>N('8_Sls_Fcst_G'!J23)*CHOOSE(wa!$N67,wa!$K$47,wa!$K$48,wa!$K$49,wa!$K$50,wa!$K$51)</f>
        <v>0</v>
      </c>
      <c r="X67" s="7">
        <f>N('8_Sls_Fcst_G'!K23)*CHOOSE(wa!$N67,wa!$K$47,wa!$K$48,wa!$K$49,wa!$K$50,wa!$K$51)</f>
        <v>0</v>
      </c>
      <c r="Y67" s="7">
        <f>N('8_Sls_Fcst_G'!L23)*CHOOSE(wa!$N67,wa!$K$47,wa!$K$48,wa!$K$49,wa!$K$50,wa!$K$51)</f>
        <v>0</v>
      </c>
      <c r="Z67" s="7">
        <f>N('8_Sls_Fcst_G'!M23)*CHOOSE(wa!$N67,wa!$K$47,wa!$K$48,wa!$K$49,wa!$K$50,wa!$K$51)</f>
        <v>0</v>
      </c>
      <c r="AA67" s="7">
        <f>N('8_Sls_Fcst_G'!N23)*CHOOSE(wa!$N67,wa!$K$47,wa!$K$48,wa!$K$49,wa!$K$50,wa!$K$51)</f>
        <v>0</v>
      </c>
      <c r="AB67" s="7">
        <f>N('8_Sls_Fcst_G'!O23)*CHOOSE(wa!$N67,wa!$K$47,wa!$K$48,wa!$K$49,wa!$K$50,wa!$K$51)</f>
        <v>0</v>
      </c>
      <c r="AC67" s="7">
        <f>N('8_Sls_Fcst_G'!P23)*CHOOSE(wa!$N67,wa!$K$47,wa!$K$48,wa!$K$49,wa!$K$50,wa!$K$51)</f>
        <v>0</v>
      </c>
      <c r="AD67" s="7">
        <f t="shared" si="22"/>
        <v>0</v>
      </c>
      <c r="AF67" s="7">
        <f>R67*CHOOSE(wa!$N67,wa!$L$47,wa!$L$48,wa!$L$49,wa!$L$50,wa!$L$51)</f>
        <v>0</v>
      </c>
      <c r="AG67" s="7">
        <f>S67*CHOOSE(wa!$N67,wa!$L$47,wa!$L$48,wa!$L$49,wa!$L$50,wa!$L$51)</f>
        <v>0</v>
      </c>
      <c r="AH67" s="7">
        <f>T67*CHOOSE(wa!$N67,wa!$L$47,wa!$L$48,wa!$L$49,wa!$L$50,wa!$L$51)</f>
        <v>0</v>
      </c>
      <c r="AI67" s="7">
        <f>U67*CHOOSE(wa!$N67,wa!$L$47,wa!$L$48,wa!$L$49,wa!$L$50,wa!$L$51)</f>
        <v>0</v>
      </c>
      <c r="AJ67" s="7">
        <f>V67*CHOOSE(wa!$N67,wa!$L$47,wa!$L$48,wa!$L$49,wa!$L$50,wa!$L$51)</f>
        <v>0</v>
      </c>
      <c r="AK67" s="7">
        <f>W67*CHOOSE(wa!$N67,wa!$L$47,wa!$L$48,wa!$L$49,wa!$L$50,wa!$L$51)</f>
        <v>0</v>
      </c>
      <c r="AL67" s="7">
        <f>X67*CHOOSE(wa!$N67,wa!$L$47,wa!$L$48,wa!$L$49,wa!$L$50,wa!$L$51)</f>
        <v>0</v>
      </c>
      <c r="AM67" s="7">
        <f>Y67*CHOOSE(wa!$N67,wa!$L$47,wa!$L$48,wa!$L$49,wa!$L$50,wa!$L$51)</f>
        <v>0</v>
      </c>
      <c r="AN67" s="7">
        <f>Z67*CHOOSE(wa!$N67,wa!$L$47,wa!$L$48,wa!$L$49,wa!$L$50,wa!$L$51)</f>
        <v>0</v>
      </c>
      <c r="AO67" s="7">
        <f>AA67*CHOOSE(wa!$N67,wa!$L$47,wa!$L$48,wa!$L$49,wa!$L$50,wa!$L$51)</f>
        <v>0</v>
      </c>
      <c r="AP67" s="7">
        <f>AB67*CHOOSE(wa!$N67,wa!$L$47,wa!$L$48,wa!$L$49,wa!$L$50,wa!$L$51)</f>
        <v>0</v>
      </c>
      <c r="AQ67" s="7">
        <f>AC67*CHOOSE(wa!$N67,wa!$L$47,wa!$L$48,wa!$L$49,wa!$L$50,wa!$L$51)</f>
        <v>0</v>
      </c>
      <c r="AR67">
        <f t="shared" si="78"/>
        <v>0</v>
      </c>
      <c r="AT67">
        <f t="shared" si="6"/>
        <v>0</v>
      </c>
      <c r="AU67">
        <f t="shared" ref="AU67:BE67" si="180">+IF($N67=AU$47,1,0)*S67</f>
        <v>0</v>
      </c>
      <c r="AV67">
        <f t="shared" si="180"/>
        <v>0</v>
      </c>
      <c r="AW67">
        <f t="shared" si="180"/>
        <v>0</v>
      </c>
      <c r="AX67">
        <f t="shared" si="180"/>
        <v>0</v>
      </c>
      <c r="AY67">
        <f t="shared" si="180"/>
        <v>0</v>
      </c>
      <c r="AZ67">
        <f t="shared" si="180"/>
        <v>0</v>
      </c>
      <c r="BA67">
        <f t="shared" si="180"/>
        <v>0</v>
      </c>
      <c r="BB67">
        <f t="shared" si="180"/>
        <v>0</v>
      </c>
      <c r="BC67">
        <f t="shared" si="180"/>
        <v>0</v>
      </c>
      <c r="BD67">
        <f t="shared" si="180"/>
        <v>0</v>
      </c>
      <c r="BE67">
        <f t="shared" si="180"/>
        <v>0</v>
      </c>
      <c r="BF67">
        <f t="shared" si="80"/>
        <v>0</v>
      </c>
      <c r="BH67">
        <f t="shared" si="8"/>
        <v>0</v>
      </c>
      <c r="BI67">
        <f t="shared" ref="BI67:BS67" si="181">+IF($N67=BI$47,1,0)*S67</f>
        <v>0</v>
      </c>
      <c r="BJ67">
        <f t="shared" si="181"/>
        <v>0</v>
      </c>
      <c r="BK67">
        <f t="shared" si="181"/>
        <v>0</v>
      </c>
      <c r="BL67">
        <f t="shared" si="181"/>
        <v>0</v>
      </c>
      <c r="BM67">
        <f t="shared" si="181"/>
        <v>0</v>
      </c>
      <c r="BN67">
        <f t="shared" si="181"/>
        <v>0</v>
      </c>
      <c r="BO67">
        <f t="shared" si="181"/>
        <v>0</v>
      </c>
      <c r="BP67">
        <f t="shared" si="181"/>
        <v>0</v>
      </c>
      <c r="BQ67">
        <f t="shared" si="181"/>
        <v>0</v>
      </c>
      <c r="BR67">
        <f t="shared" si="181"/>
        <v>0</v>
      </c>
      <c r="BS67">
        <f t="shared" si="181"/>
        <v>0</v>
      </c>
      <c r="BT67">
        <f t="shared" si="82"/>
        <v>0</v>
      </c>
      <c r="BV67">
        <f t="shared" si="10"/>
        <v>0</v>
      </c>
      <c r="BW67">
        <f t="shared" ref="BW67:CG67" si="182">+IF($N67=BW$47,1,0)*S67</f>
        <v>0</v>
      </c>
      <c r="BX67">
        <f t="shared" si="182"/>
        <v>0</v>
      </c>
      <c r="BY67">
        <f t="shared" si="182"/>
        <v>0</v>
      </c>
      <c r="BZ67">
        <f t="shared" si="182"/>
        <v>0</v>
      </c>
      <c r="CA67">
        <f t="shared" si="182"/>
        <v>0</v>
      </c>
      <c r="CB67">
        <f t="shared" si="182"/>
        <v>0</v>
      </c>
      <c r="CC67">
        <f t="shared" si="182"/>
        <v>0</v>
      </c>
      <c r="CD67">
        <f t="shared" si="182"/>
        <v>0</v>
      </c>
      <c r="CE67">
        <f t="shared" si="182"/>
        <v>0</v>
      </c>
      <c r="CF67">
        <f t="shared" si="182"/>
        <v>0</v>
      </c>
      <c r="CG67">
        <f t="shared" si="182"/>
        <v>0</v>
      </c>
      <c r="CH67">
        <f t="shared" si="84"/>
        <v>0</v>
      </c>
      <c r="CJ67">
        <f t="shared" si="12"/>
        <v>0</v>
      </c>
      <c r="CK67">
        <f t="shared" ref="CK67:CU67" si="183">+IF($N67=CK$47,1,0)*S67</f>
        <v>0</v>
      </c>
      <c r="CL67">
        <f t="shared" si="183"/>
        <v>0</v>
      </c>
      <c r="CM67">
        <f t="shared" si="183"/>
        <v>0</v>
      </c>
      <c r="CN67">
        <f t="shared" si="183"/>
        <v>0</v>
      </c>
      <c r="CO67">
        <f t="shared" si="183"/>
        <v>0</v>
      </c>
      <c r="CP67">
        <f t="shared" si="183"/>
        <v>0</v>
      </c>
      <c r="CQ67">
        <f t="shared" si="183"/>
        <v>0</v>
      </c>
      <c r="CR67">
        <f t="shared" si="183"/>
        <v>0</v>
      </c>
      <c r="CS67">
        <f t="shared" si="183"/>
        <v>0</v>
      </c>
      <c r="CT67">
        <f t="shared" si="183"/>
        <v>0</v>
      </c>
      <c r="CU67">
        <f t="shared" si="183"/>
        <v>0</v>
      </c>
      <c r="CV67">
        <f t="shared" si="86"/>
        <v>0</v>
      </c>
      <c r="DA67" s="7"/>
      <c r="DF67" t="s">
        <v>294</v>
      </c>
      <c r="DG67">
        <f>+DG66</f>
        <v>1</v>
      </c>
      <c r="DH67">
        <f>+DH66</f>
        <v>0</v>
      </c>
      <c r="DJ67">
        <f>+DH67</f>
        <v>0</v>
      </c>
      <c r="DK67" s="7">
        <f>N('10_Sls_Fcst_FS'!E23)*CHOOSE(wa!$DG67,wa!$DD$47,wa!$DD$48,wa!$DD$49,wa!$DD$50,wa!$DD$51)</f>
        <v>0</v>
      </c>
      <c r="DL67" s="7">
        <f>N('10_Sls_Fcst_FS'!F23)*CHOOSE(wa!$DG67,wa!$DD$47,wa!$DD$48,wa!$DD$49,wa!$DD$50,wa!$DD$51)</f>
        <v>0</v>
      </c>
      <c r="DM67" s="7">
        <f>N('10_Sls_Fcst_FS'!G23)*CHOOSE(wa!$DG67,wa!$DD$47,wa!$DD$48,wa!$DD$49,wa!$DD$50,wa!$DD$51)</f>
        <v>0</v>
      </c>
      <c r="DN67" s="7">
        <f>N('10_Sls_Fcst_FS'!H23)*CHOOSE(wa!$DG67,wa!$DD$47,wa!$DD$48,wa!$DD$49,wa!$DD$50,wa!$DD$51)</f>
        <v>0</v>
      </c>
      <c r="DO67" s="7">
        <f>N('10_Sls_Fcst_FS'!I23)*CHOOSE(wa!$DG67,wa!$DD$47,wa!$DD$48,wa!$DD$49,wa!$DD$50,wa!$DD$51)</f>
        <v>0</v>
      </c>
      <c r="DP67" s="7">
        <f>N('10_Sls_Fcst_FS'!J23)*CHOOSE(wa!$DG67,wa!$DD$47,wa!$DD$48,wa!$DD$49,wa!$DD$50,wa!$DD$51)</f>
        <v>0</v>
      </c>
      <c r="DQ67" s="7">
        <f>N('10_Sls_Fcst_FS'!K23)*CHOOSE(wa!$DG67,wa!$DD$47,wa!$DD$48,wa!$DD$49,wa!$DD$50,wa!$DD$51)</f>
        <v>0</v>
      </c>
      <c r="DR67" s="7">
        <f>N('10_Sls_Fcst_FS'!L23)*CHOOSE(wa!$DG67,wa!$DD$47,wa!$DD$48,wa!$DD$49,wa!$DD$50,wa!$DD$51)</f>
        <v>0</v>
      </c>
      <c r="DS67" s="7">
        <f>N('10_Sls_Fcst_FS'!M23)*CHOOSE(wa!$DG67,wa!$DD$47,wa!$DD$48,wa!$DD$49,wa!$DD$50,wa!$DD$51)</f>
        <v>0</v>
      </c>
      <c r="DT67" s="7">
        <f>N('10_Sls_Fcst_FS'!N23)*CHOOSE(wa!$DG67,wa!$DD$47,wa!$DD$48,wa!$DD$49,wa!$DD$50,wa!$DD$51)</f>
        <v>0</v>
      </c>
      <c r="DU67" s="7">
        <f>N('10_Sls_Fcst_FS'!O23)*CHOOSE(wa!$DG67,wa!$DD$47,wa!$DD$48,wa!$DD$49,wa!$DD$50,wa!$DD$51)</f>
        <v>0</v>
      </c>
      <c r="DV67" s="7">
        <f>N('10_Sls_Fcst_FS'!P23)*CHOOSE(wa!$DG67,wa!$DD$47,wa!$DD$48,wa!$DD$49,wa!$DD$50,wa!$DD$51)</f>
        <v>0</v>
      </c>
      <c r="DW67" s="7">
        <f t="shared" si="23"/>
        <v>0</v>
      </c>
      <c r="DX67" s="9"/>
      <c r="DY67" s="7">
        <f>DK67*CHOOSE(wa!$DG67,wa!$DE$47,wa!$DE$48,wa!$DE$49,wa!$DE$50,wa!$DE$51)</f>
        <v>0</v>
      </c>
      <c r="DZ67" s="7">
        <f>DL67*CHOOSE(wa!$DG67,wa!$DE$47,wa!$DE$48,wa!$DE$49,wa!$DE$50,wa!$DE$51)</f>
        <v>0</v>
      </c>
      <c r="EA67" s="7">
        <f>DM67*CHOOSE(wa!$DG67,wa!$DE$47,wa!$DE$48,wa!$DE$49,wa!$DE$50,wa!$DE$51)</f>
        <v>0</v>
      </c>
      <c r="EB67" s="7">
        <f>DN67*CHOOSE(wa!$DG67,wa!$DE$47,wa!$DE$48,wa!$DE$49,wa!$DE$50,wa!$DE$51)</f>
        <v>0</v>
      </c>
      <c r="EC67" s="7">
        <f>DO67*CHOOSE(wa!$DG67,wa!$DE$47,wa!$DE$48,wa!$DE$49,wa!$DE$50,wa!$DE$51)</f>
        <v>0</v>
      </c>
      <c r="ED67" s="7">
        <f>DP67*CHOOSE(wa!$DG67,wa!$DE$47,wa!$DE$48,wa!$DE$49,wa!$DE$50,wa!$DE$51)</f>
        <v>0</v>
      </c>
      <c r="EE67" s="7">
        <f>DQ67*CHOOSE(wa!$DG67,wa!$DE$47,wa!$DE$48,wa!$DE$49,wa!$DE$50,wa!$DE$51)</f>
        <v>0</v>
      </c>
      <c r="EF67" s="7">
        <f>DR67*CHOOSE(wa!$DG67,wa!$DE$47,wa!$DE$48,wa!$DE$49,wa!$DE$50,wa!$DE$51)</f>
        <v>0</v>
      </c>
      <c r="EG67" s="7">
        <f>DS67*CHOOSE(wa!$DG67,wa!$DE$47,wa!$DE$48,wa!$DE$49,wa!$DE$50,wa!$DE$51)</f>
        <v>0</v>
      </c>
      <c r="EH67" s="7">
        <f>DT67*CHOOSE(wa!$DG67,wa!$DE$47,wa!$DE$48,wa!$DE$49,wa!$DE$50,wa!$DE$51)</f>
        <v>0</v>
      </c>
      <c r="EI67" s="7">
        <f>DU67*CHOOSE(wa!$DG67,wa!$DE$47,wa!$DE$48,wa!$DE$49,wa!$DE$50,wa!$DE$51)</f>
        <v>0</v>
      </c>
      <c r="EJ67" s="7">
        <f>DV67*CHOOSE(wa!$DG67,wa!$DE$47,wa!$DE$48,wa!$DE$49,wa!$DE$50,wa!$DE$51)</f>
        <v>0</v>
      </c>
      <c r="EK67">
        <f t="shared" si="29"/>
        <v>0</v>
      </c>
      <c r="EM67">
        <f t="shared" si="14"/>
        <v>0</v>
      </c>
      <c r="EN67">
        <f t="shared" si="30"/>
        <v>0</v>
      </c>
      <c r="EO67">
        <f t="shared" si="31"/>
        <v>0</v>
      </c>
      <c r="EP67">
        <f t="shared" si="32"/>
        <v>0</v>
      </c>
      <c r="EQ67">
        <f t="shared" si="33"/>
        <v>0</v>
      </c>
      <c r="ER67">
        <f t="shared" si="34"/>
        <v>0</v>
      </c>
      <c r="ES67">
        <f t="shared" si="35"/>
        <v>0</v>
      </c>
      <c r="ET67">
        <f t="shared" si="36"/>
        <v>0</v>
      </c>
      <c r="EU67">
        <f t="shared" si="37"/>
        <v>0</v>
      </c>
      <c r="EV67">
        <f t="shared" si="38"/>
        <v>0</v>
      </c>
      <c r="EW67">
        <f t="shared" si="39"/>
        <v>0</v>
      </c>
      <c r="EX67">
        <f t="shared" si="40"/>
        <v>0</v>
      </c>
      <c r="EY67">
        <f t="shared" si="41"/>
        <v>0</v>
      </c>
      <c r="FA67">
        <f t="shared" si="16"/>
        <v>0</v>
      </c>
      <c r="FB67">
        <f t="shared" si="123"/>
        <v>0</v>
      </c>
      <c r="FC67">
        <f t="shared" si="124"/>
        <v>0</v>
      </c>
      <c r="FD67">
        <f t="shared" si="125"/>
        <v>0</v>
      </c>
      <c r="FE67">
        <f t="shared" si="126"/>
        <v>0</v>
      </c>
      <c r="FF67">
        <f t="shared" si="127"/>
        <v>0</v>
      </c>
      <c r="FG67">
        <f t="shared" si="128"/>
        <v>0</v>
      </c>
      <c r="FH67">
        <f t="shared" si="129"/>
        <v>0</v>
      </c>
      <c r="FI67">
        <f t="shared" si="130"/>
        <v>0</v>
      </c>
      <c r="FJ67">
        <f t="shared" si="131"/>
        <v>0</v>
      </c>
      <c r="FK67">
        <f t="shared" si="132"/>
        <v>0</v>
      </c>
      <c r="FL67">
        <f t="shared" si="133"/>
        <v>0</v>
      </c>
      <c r="FM67">
        <f t="shared" si="53"/>
        <v>0</v>
      </c>
      <c r="FO67">
        <f t="shared" si="18"/>
        <v>0</v>
      </c>
      <c r="FP67">
        <f t="shared" si="134"/>
        <v>0</v>
      </c>
      <c r="FQ67">
        <f t="shared" si="135"/>
        <v>0</v>
      </c>
      <c r="FR67">
        <f t="shared" si="136"/>
        <v>0</v>
      </c>
      <c r="FS67">
        <f t="shared" si="137"/>
        <v>0</v>
      </c>
      <c r="FT67">
        <f t="shared" si="138"/>
        <v>0</v>
      </c>
      <c r="FU67">
        <f t="shared" si="139"/>
        <v>0</v>
      </c>
      <c r="FV67">
        <f t="shared" si="140"/>
        <v>0</v>
      </c>
      <c r="FW67">
        <f t="shared" si="141"/>
        <v>0</v>
      </c>
      <c r="FX67">
        <f t="shared" si="142"/>
        <v>0</v>
      </c>
      <c r="FY67">
        <f t="shared" si="143"/>
        <v>0</v>
      </c>
      <c r="FZ67">
        <f t="shared" si="144"/>
        <v>0</v>
      </c>
      <c r="GA67">
        <f t="shared" si="65"/>
        <v>0</v>
      </c>
      <c r="GC67">
        <f t="shared" si="20"/>
        <v>0</v>
      </c>
      <c r="GD67">
        <f t="shared" si="145"/>
        <v>0</v>
      </c>
      <c r="GE67">
        <f t="shared" si="146"/>
        <v>0</v>
      </c>
      <c r="GF67">
        <f t="shared" si="147"/>
        <v>0</v>
      </c>
      <c r="GG67">
        <f t="shared" si="148"/>
        <v>0</v>
      </c>
      <c r="GH67">
        <f t="shared" si="149"/>
        <v>0</v>
      </c>
      <c r="GI67">
        <f t="shared" si="150"/>
        <v>0</v>
      </c>
      <c r="GJ67">
        <f t="shared" si="151"/>
        <v>0</v>
      </c>
      <c r="GK67">
        <f t="shared" si="152"/>
        <v>0</v>
      </c>
      <c r="GL67">
        <f t="shared" si="153"/>
        <v>0</v>
      </c>
      <c r="GM67">
        <f t="shared" si="154"/>
        <v>0</v>
      </c>
      <c r="GN67">
        <f t="shared" si="155"/>
        <v>0</v>
      </c>
      <c r="GO67">
        <f t="shared" si="77"/>
        <v>0</v>
      </c>
    </row>
    <row r="68" spans="1:197" x14ac:dyDescent="0.3">
      <c r="A68" s="310" t="str">
        <f>+"Weight per package in "&amp;wa!$R$8</f>
        <v>Weight per package in Kg</v>
      </c>
      <c r="B68" s="333"/>
      <c r="C68" s="311"/>
      <c r="D68" s="107" t="str">
        <f>IF(ISERR('1_Ing'!C102/Start!B31),"N/A",'1_Ing'!C102/Start!B31)</f>
        <v>N/A</v>
      </c>
      <c r="F68" s="7">
        <v>3</v>
      </c>
      <c r="G68" t="s">
        <v>262</v>
      </c>
      <c r="H68" s="7">
        <v>3</v>
      </c>
      <c r="M68" s="7" t="s">
        <v>294</v>
      </c>
      <c r="N68" s="7">
        <v>1</v>
      </c>
      <c r="O68" s="7">
        <f>+IF(N68=1,0,1)</f>
        <v>0</v>
      </c>
      <c r="P68" s="7">
        <f>+O68</f>
        <v>0</v>
      </c>
      <c r="Q68" s="7"/>
      <c r="R68" s="167">
        <f>N('8_Sls_Fcst_G'!E24)*CHOOSE(wa!$N68,wa!$I$47,wa!$I$48,wa!$I$49,wa!$I$50,wa!$I$51)</f>
        <v>0</v>
      </c>
      <c r="S68" s="7">
        <f>N('8_Sls_Fcst_G'!F24)*CHOOSE(wa!$N68,wa!$I$47,wa!$I$48,wa!$I$49,wa!$I$50,wa!$I$51)</f>
        <v>0</v>
      </c>
      <c r="T68" s="7">
        <f>N('8_Sls_Fcst_G'!G24)*CHOOSE(wa!$N68,wa!$I$47,wa!$I$48,wa!$I$49,wa!$I$50,wa!$I$51)</f>
        <v>0</v>
      </c>
      <c r="U68" s="7">
        <f>N('8_Sls_Fcst_G'!H24)*CHOOSE(wa!$N68,wa!$I$47,wa!$I$48,wa!$I$49,wa!$I$50,wa!$I$51)</f>
        <v>0</v>
      </c>
      <c r="V68" s="7">
        <f>N('8_Sls_Fcst_G'!I24)*CHOOSE(wa!$N68,wa!$I$47,wa!$I$48,wa!$I$49,wa!$I$50,wa!$I$51)</f>
        <v>0</v>
      </c>
      <c r="W68" s="7">
        <f>N('8_Sls_Fcst_G'!J24)*CHOOSE(wa!$N68,wa!$I$47,wa!$I$48,wa!$I$49,wa!$I$50,wa!$I$51)</f>
        <v>0</v>
      </c>
      <c r="X68" s="7">
        <f>N('8_Sls_Fcst_G'!K24)*CHOOSE(wa!$N68,wa!$I$47,wa!$I$48,wa!$I$49,wa!$I$50,wa!$I$51)</f>
        <v>0</v>
      </c>
      <c r="Y68" s="7">
        <f>N('8_Sls_Fcst_G'!L24)*CHOOSE(wa!$N68,wa!$I$47,wa!$I$48,wa!$I$49,wa!$I$50,wa!$I$51)</f>
        <v>0</v>
      </c>
      <c r="Z68" s="7">
        <f>N('8_Sls_Fcst_G'!M24)*CHOOSE(wa!$N68,wa!$I$47,wa!$I$48,wa!$I$49,wa!$I$50,wa!$I$51)</f>
        <v>0</v>
      </c>
      <c r="AA68" s="7">
        <f>N('8_Sls_Fcst_G'!N24)*CHOOSE(wa!$N68,wa!$I$47,wa!$I$48,wa!$I$49,wa!$I$50,wa!$I$51)</f>
        <v>0</v>
      </c>
      <c r="AB68" s="7">
        <f>N('8_Sls_Fcst_G'!O24)*CHOOSE(wa!$N68,wa!$I$47,wa!$I$48,wa!$I$49,wa!$I$50,wa!$I$51)</f>
        <v>0</v>
      </c>
      <c r="AC68" s="7">
        <f>N('8_Sls_Fcst_G'!P24)*CHOOSE(wa!$N68,wa!$I$47,wa!$I$48,wa!$I$49,wa!$I$50,wa!$I$51)</f>
        <v>0</v>
      </c>
      <c r="AD68" s="7">
        <f>SUM(R68:AC68)</f>
        <v>0</v>
      </c>
      <c r="AF68" s="7">
        <f>R68*CHOOSE(wa!$N68,wa!$J$47,wa!$J$48,wa!$J$49,wa!$J$50,wa!$J$51)</f>
        <v>0</v>
      </c>
      <c r="AG68" s="7">
        <f>S68*CHOOSE(wa!$N68,wa!$J$47,wa!$J$48,wa!$J$49,wa!$J$50,wa!$J$51)</f>
        <v>0</v>
      </c>
      <c r="AH68" s="7">
        <f>T68*CHOOSE(wa!$N68,wa!$J$47,wa!$J$48,wa!$J$49,wa!$J$50,wa!$J$51)</f>
        <v>0</v>
      </c>
      <c r="AI68" s="7">
        <f>U68*CHOOSE(wa!$N68,wa!$J$47,wa!$J$48,wa!$J$49,wa!$J$50,wa!$J$51)</f>
        <v>0</v>
      </c>
      <c r="AJ68" s="7">
        <f>V68*CHOOSE(wa!$N68,wa!$J$47,wa!$J$48,wa!$J$49,wa!$J$50,wa!$J$51)</f>
        <v>0</v>
      </c>
      <c r="AK68" s="7">
        <f>W68*CHOOSE(wa!$N68,wa!$J$47,wa!$J$48,wa!$J$49,wa!$J$50,wa!$J$51)</f>
        <v>0</v>
      </c>
      <c r="AL68" s="7">
        <f>X68*CHOOSE(wa!$N68,wa!$J$47,wa!$J$48,wa!$J$49,wa!$J$50,wa!$J$51)</f>
        <v>0</v>
      </c>
      <c r="AM68" s="7">
        <f>Y68*CHOOSE(wa!$N68,wa!$J$47,wa!$J$48,wa!$J$49,wa!$J$50,wa!$J$51)</f>
        <v>0</v>
      </c>
      <c r="AN68" s="7">
        <f>Z68*CHOOSE(wa!$N68,wa!$J$47,wa!$J$48,wa!$J$49,wa!$J$50,wa!$J$51)</f>
        <v>0</v>
      </c>
      <c r="AO68" s="7">
        <f>AA68*CHOOSE(wa!$N68,wa!$J$47,wa!$J$48,wa!$J$49,wa!$J$50,wa!$J$51)</f>
        <v>0</v>
      </c>
      <c r="AP68" s="7">
        <f>AB68*CHOOSE(wa!$N68,wa!$J$47,wa!$J$48,wa!$J$49,wa!$J$50,wa!$J$51)</f>
        <v>0</v>
      </c>
      <c r="AQ68" s="7">
        <f>AC68*CHOOSE(wa!$N68,wa!$J$47,wa!$J$48,wa!$J$49,wa!$J$50,wa!$J$51)</f>
        <v>0</v>
      </c>
      <c r="AR68">
        <f t="shared" si="78"/>
        <v>0</v>
      </c>
      <c r="AT68">
        <f t="shared" si="6"/>
        <v>0</v>
      </c>
      <c r="AU68">
        <f t="shared" ref="AU68:BE68" si="184">+IF($N68=AU$47,1,0)*S68</f>
        <v>0</v>
      </c>
      <c r="AV68">
        <f t="shared" si="184"/>
        <v>0</v>
      </c>
      <c r="AW68">
        <f t="shared" si="184"/>
        <v>0</v>
      </c>
      <c r="AX68">
        <f t="shared" si="184"/>
        <v>0</v>
      </c>
      <c r="AY68">
        <f t="shared" si="184"/>
        <v>0</v>
      </c>
      <c r="AZ68">
        <f t="shared" si="184"/>
        <v>0</v>
      </c>
      <c r="BA68">
        <f t="shared" si="184"/>
        <v>0</v>
      </c>
      <c r="BB68">
        <f t="shared" si="184"/>
        <v>0</v>
      </c>
      <c r="BC68">
        <f t="shared" si="184"/>
        <v>0</v>
      </c>
      <c r="BD68">
        <f t="shared" si="184"/>
        <v>0</v>
      </c>
      <c r="BE68">
        <f t="shared" si="184"/>
        <v>0</v>
      </c>
      <c r="BF68">
        <f t="shared" si="80"/>
        <v>0</v>
      </c>
      <c r="BH68">
        <f t="shared" si="8"/>
        <v>0</v>
      </c>
      <c r="BI68">
        <f t="shared" ref="BI68:BS68" si="185">+IF($N68=BI$47,1,0)*S68</f>
        <v>0</v>
      </c>
      <c r="BJ68">
        <f t="shared" si="185"/>
        <v>0</v>
      </c>
      <c r="BK68">
        <f t="shared" si="185"/>
        <v>0</v>
      </c>
      <c r="BL68">
        <f t="shared" si="185"/>
        <v>0</v>
      </c>
      <c r="BM68">
        <f t="shared" si="185"/>
        <v>0</v>
      </c>
      <c r="BN68">
        <f t="shared" si="185"/>
        <v>0</v>
      </c>
      <c r="BO68">
        <f t="shared" si="185"/>
        <v>0</v>
      </c>
      <c r="BP68">
        <f t="shared" si="185"/>
        <v>0</v>
      </c>
      <c r="BQ68">
        <f t="shared" si="185"/>
        <v>0</v>
      </c>
      <c r="BR68">
        <f t="shared" si="185"/>
        <v>0</v>
      </c>
      <c r="BS68">
        <f t="shared" si="185"/>
        <v>0</v>
      </c>
      <c r="BT68">
        <f t="shared" si="82"/>
        <v>0</v>
      </c>
      <c r="BV68">
        <f t="shared" si="10"/>
        <v>0</v>
      </c>
      <c r="BW68">
        <f t="shared" ref="BW68:CG68" si="186">+IF($N68=BW$47,1,0)*S68</f>
        <v>0</v>
      </c>
      <c r="BX68">
        <f t="shared" si="186"/>
        <v>0</v>
      </c>
      <c r="BY68">
        <f t="shared" si="186"/>
        <v>0</v>
      </c>
      <c r="BZ68">
        <f t="shared" si="186"/>
        <v>0</v>
      </c>
      <c r="CA68">
        <f t="shared" si="186"/>
        <v>0</v>
      </c>
      <c r="CB68">
        <f t="shared" si="186"/>
        <v>0</v>
      </c>
      <c r="CC68">
        <f t="shared" si="186"/>
        <v>0</v>
      </c>
      <c r="CD68">
        <f t="shared" si="186"/>
        <v>0</v>
      </c>
      <c r="CE68">
        <f t="shared" si="186"/>
        <v>0</v>
      </c>
      <c r="CF68">
        <f t="shared" si="186"/>
        <v>0</v>
      </c>
      <c r="CG68">
        <f t="shared" si="186"/>
        <v>0</v>
      </c>
      <c r="CH68">
        <f t="shared" si="84"/>
        <v>0</v>
      </c>
      <c r="CJ68">
        <f t="shared" si="12"/>
        <v>0</v>
      </c>
      <c r="CK68">
        <f t="shared" ref="CK68:CU68" si="187">+IF($N68=CK$47,1,0)*S68</f>
        <v>0</v>
      </c>
      <c r="CL68">
        <f t="shared" si="187"/>
        <v>0</v>
      </c>
      <c r="CM68">
        <f t="shared" si="187"/>
        <v>0</v>
      </c>
      <c r="CN68">
        <f t="shared" si="187"/>
        <v>0</v>
      </c>
      <c r="CO68">
        <f t="shared" si="187"/>
        <v>0</v>
      </c>
      <c r="CP68">
        <f t="shared" si="187"/>
        <v>0</v>
      </c>
      <c r="CQ68">
        <f t="shared" si="187"/>
        <v>0</v>
      </c>
      <c r="CR68">
        <f t="shared" si="187"/>
        <v>0</v>
      </c>
      <c r="CS68">
        <f t="shared" si="187"/>
        <v>0</v>
      </c>
      <c r="CT68">
        <f t="shared" si="187"/>
        <v>0</v>
      </c>
      <c r="CU68">
        <f t="shared" si="187"/>
        <v>0</v>
      </c>
      <c r="CV68">
        <f t="shared" si="86"/>
        <v>0</v>
      </c>
      <c r="DA68" s="7"/>
      <c r="DF68" s="7" t="s">
        <v>295</v>
      </c>
      <c r="DG68" s="7">
        <v>1</v>
      </c>
      <c r="DH68" s="7">
        <f>+IF(DG68=1,0,1)</f>
        <v>0</v>
      </c>
      <c r="DI68" s="7">
        <f>+DH68</f>
        <v>0</v>
      </c>
      <c r="DJ68" s="7"/>
      <c r="DK68" s="7">
        <f>N('10_Sls_Fcst_FS'!E24)*CHOOSE(wa!$DG68,wa!$DB$47,wa!$DB$48,wa!$DB$49,wa!$DB$50,wa!$DB$51)</f>
        <v>0</v>
      </c>
      <c r="DL68" s="7">
        <f>N('10_Sls_Fcst_FS'!F24)*CHOOSE(wa!$DG68,wa!$DB$47,wa!$DB$48,wa!$DB$49,wa!$DB$50,wa!$DB$51)</f>
        <v>0</v>
      </c>
      <c r="DM68" s="7">
        <f>N('10_Sls_Fcst_FS'!G24)*CHOOSE(wa!$DG68,wa!$DB$47,wa!$DB$48,wa!$DB$49,wa!$DB$50,wa!$DB$51)</f>
        <v>0</v>
      </c>
      <c r="DN68" s="7">
        <f>N('10_Sls_Fcst_FS'!H24)*CHOOSE(wa!$DG68,wa!$DB$47,wa!$DB$48,wa!$DB$49,wa!$DB$50,wa!$DB$51)</f>
        <v>0</v>
      </c>
      <c r="DO68" s="7">
        <f>N('10_Sls_Fcst_FS'!I24)*CHOOSE(wa!$DG68,wa!$DB$47,wa!$DB$48,wa!$DB$49,wa!$DB$50,wa!$DB$51)</f>
        <v>0</v>
      </c>
      <c r="DP68" s="7">
        <f>N('10_Sls_Fcst_FS'!J24)*CHOOSE(wa!$DG68,wa!$DB$47,wa!$DB$48,wa!$DB$49,wa!$DB$50,wa!$DB$51)</f>
        <v>0</v>
      </c>
      <c r="DQ68" s="7">
        <f>N('10_Sls_Fcst_FS'!K24)*CHOOSE(wa!$DG68,wa!$DB$47,wa!$DB$48,wa!$DB$49,wa!$DB$50,wa!$DB$51)</f>
        <v>0</v>
      </c>
      <c r="DR68" s="7">
        <f>N('10_Sls_Fcst_FS'!L24)*CHOOSE(wa!$DG68,wa!$DB$47,wa!$DB$48,wa!$DB$49,wa!$DB$50,wa!$DB$51)</f>
        <v>0</v>
      </c>
      <c r="DS68" s="7">
        <f>N('10_Sls_Fcst_FS'!M24)*CHOOSE(wa!$DG68,wa!$DB$47,wa!$DB$48,wa!$DB$49,wa!$DB$50,wa!$DB$51)</f>
        <v>0</v>
      </c>
      <c r="DT68" s="7">
        <f>N('10_Sls_Fcst_FS'!N24)*CHOOSE(wa!$DG68,wa!$DB$47,wa!$DB$48,wa!$DB$49,wa!$DB$50,wa!$DB$51)</f>
        <v>0</v>
      </c>
      <c r="DU68" s="7">
        <f>N('10_Sls_Fcst_FS'!O24)*CHOOSE(wa!$DG68,wa!$DB$47,wa!$DB$48,wa!$DB$49,wa!$DB$50,wa!$DB$51)</f>
        <v>0</v>
      </c>
      <c r="DV68" s="7">
        <f>N('10_Sls_Fcst_FS'!P24)*CHOOSE(wa!$DG68,wa!$DB$47,wa!$DB$48,wa!$DB$49,wa!$DB$50,wa!$DB$51)</f>
        <v>0</v>
      </c>
      <c r="DW68" s="7">
        <f t="shared" si="23"/>
        <v>0</v>
      </c>
      <c r="DX68" s="9"/>
      <c r="DY68" s="7">
        <f>DK68*CHOOSE(wa!$DG68,wa!$DC$47,wa!$DC$48,wa!$DC$49,wa!$DC$50,wa!$DC$51)</f>
        <v>0</v>
      </c>
      <c r="DZ68" s="7">
        <f>DL68*CHOOSE(wa!$DG68,wa!$DC$47,wa!$DC$48,wa!$DC$49,wa!$DC$50,wa!$DC$51)</f>
        <v>0</v>
      </c>
      <c r="EA68" s="7">
        <f>DM68*CHOOSE(wa!$DG68,wa!$DC$47,wa!$DC$48,wa!$DC$49,wa!$DC$50,wa!$DC$51)</f>
        <v>0</v>
      </c>
      <c r="EB68" s="7">
        <f>DN68*CHOOSE(wa!$DG68,wa!$DC$47,wa!$DC$48,wa!$DC$49,wa!$DC$50,wa!$DC$51)</f>
        <v>0</v>
      </c>
      <c r="EC68" s="7">
        <f>DO68*CHOOSE(wa!$DG68,wa!$DC$47,wa!$DC$48,wa!$DC$49,wa!$DC$50,wa!$DC$51)</f>
        <v>0</v>
      </c>
      <c r="ED68" s="7">
        <f>DP68*CHOOSE(wa!$DG68,wa!$DC$47,wa!$DC$48,wa!$DC$49,wa!$DC$50,wa!$DC$51)</f>
        <v>0</v>
      </c>
      <c r="EE68" s="7">
        <f>DQ68*CHOOSE(wa!$DG68,wa!$DC$47,wa!$DC$48,wa!$DC$49,wa!$DC$50,wa!$DC$51)</f>
        <v>0</v>
      </c>
      <c r="EF68" s="7">
        <f>DR68*CHOOSE(wa!$DG68,wa!$DC$47,wa!$DC$48,wa!$DC$49,wa!$DC$50,wa!$DC$51)</f>
        <v>0</v>
      </c>
      <c r="EG68" s="7">
        <f>DS68*CHOOSE(wa!$DG68,wa!$DC$47,wa!$DC$48,wa!$DC$49,wa!$DC$50,wa!$DC$51)</f>
        <v>0</v>
      </c>
      <c r="EH68" s="7">
        <f>DT68*CHOOSE(wa!$DG68,wa!$DC$47,wa!$DC$48,wa!$DC$49,wa!$DC$50,wa!$DC$51)</f>
        <v>0</v>
      </c>
      <c r="EI68" s="7">
        <f>DU68*CHOOSE(wa!$DG68,wa!$DC$47,wa!$DC$48,wa!$DC$49,wa!$DC$50,wa!$DC$51)</f>
        <v>0</v>
      </c>
      <c r="EJ68" s="7">
        <f>DV68*CHOOSE(wa!$DG68,wa!$DC$47,wa!$DC$48,wa!$DC$49,wa!$DC$50,wa!$DC$51)</f>
        <v>0</v>
      </c>
      <c r="EK68">
        <f t="shared" si="29"/>
        <v>0</v>
      </c>
      <c r="EM68">
        <f t="shared" si="14"/>
        <v>0</v>
      </c>
      <c r="EN68">
        <f t="shared" si="30"/>
        <v>0</v>
      </c>
      <c r="EO68">
        <f t="shared" si="31"/>
        <v>0</v>
      </c>
      <c r="EP68">
        <f t="shared" si="32"/>
        <v>0</v>
      </c>
      <c r="EQ68">
        <f t="shared" si="33"/>
        <v>0</v>
      </c>
      <c r="ER68">
        <f t="shared" si="34"/>
        <v>0</v>
      </c>
      <c r="ES68">
        <f t="shared" si="35"/>
        <v>0</v>
      </c>
      <c r="ET68">
        <f t="shared" si="36"/>
        <v>0</v>
      </c>
      <c r="EU68">
        <f t="shared" si="37"/>
        <v>0</v>
      </c>
      <c r="EV68">
        <f t="shared" si="38"/>
        <v>0</v>
      </c>
      <c r="EW68">
        <f t="shared" si="39"/>
        <v>0</v>
      </c>
      <c r="EX68">
        <f t="shared" si="40"/>
        <v>0</v>
      </c>
      <c r="EY68">
        <f t="shared" si="41"/>
        <v>0</v>
      </c>
      <c r="FA68">
        <f t="shared" si="16"/>
        <v>0</v>
      </c>
      <c r="FB68">
        <f t="shared" si="123"/>
        <v>0</v>
      </c>
      <c r="FC68">
        <f t="shared" si="124"/>
        <v>0</v>
      </c>
      <c r="FD68">
        <f t="shared" si="125"/>
        <v>0</v>
      </c>
      <c r="FE68">
        <f t="shared" si="126"/>
        <v>0</v>
      </c>
      <c r="FF68">
        <f t="shared" si="127"/>
        <v>0</v>
      </c>
      <c r="FG68">
        <f t="shared" si="128"/>
        <v>0</v>
      </c>
      <c r="FH68">
        <f t="shared" si="129"/>
        <v>0</v>
      </c>
      <c r="FI68">
        <f t="shared" si="130"/>
        <v>0</v>
      </c>
      <c r="FJ68">
        <f t="shared" si="131"/>
        <v>0</v>
      </c>
      <c r="FK68">
        <f t="shared" si="132"/>
        <v>0</v>
      </c>
      <c r="FL68">
        <f t="shared" si="133"/>
        <v>0</v>
      </c>
      <c r="FM68">
        <f t="shared" si="53"/>
        <v>0</v>
      </c>
      <c r="FO68">
        <f t="shared" si="18"/>
        <v>0</v>
      </c>
      <c r="FP68">
        <f t="shared" si="134"/>
        <v>0</v>
      </c>
      <c r="FQ68">
        <f t="shared" si="135"/>
        <v>0</v>
      </c>
      <c r="FR68">
        <f t="shared" si="136"/>
        <v>0</v>
      </c>
      <c r="FS68">
        <f t="shared" si="137"/>
        <v>0</v>
      </c>
      <c r="FT68">
        <f t="shared" si="138"/>
        <v>0</v>
      </c>
      <c r="FU68">
        <f t="shared" si="139"/>
        <v>0</v>
      </c>
      <c r="FV68">
        <f t="shared" si="140"/>
        <v>0</v>
      </c>
      <c r="FW68">
        <f t="shared" si="141"/>
        <v>0</v>
      </c>
      <c r="FX68">
        <f t="shared" si="142"/>
        <v>0</v>
      </c>
      <c r="FY68">
        <f t="shared" si="143"/>
        <v>0</v>
      </c>
      <c r="FZ68">
        <f t="shared" si="144"/>
        <v>0</v>
      </c>
      <c r="GA68">
        <f t="shared" si="65"/>
        <v>0</v>
      </c>
      <c r="GC68">
        <f t="shared" si="20"/>
        <v>0</v>
      </c>
      <c r="GD68">
        <f t="shared" si="145"/>
        <v>0</v>
      </c>
      <c r="GE68">
        <f t="shared" si="146"/>
        <v>0</v>
      </c>
      <c r="GF68">
        <f t="shared" si="147"/>
        <v>0</v>
      </c>
      <c r="GG68">
        <f t="shared" si="148"/>
        <v>0</v>
      </c>
      <c r="GH68">
        <f t="shared" si="149"/>
        <v>0</v>
      </c>
      <c r="GI68">
        <f t="shared" si="150"/>
        <v>0</v>
      </c>
      <c r="GJ68">
        <f t="shared" si="151"/>
        <v>0</v>
      </c>
      <c r="GK68">
        <f t="shared" si="152"/>
        <v>0</v>
      </c>
      <c r="GL68">
        <f t="shared" si="153"/>
        <v>0</v>
      </c>
      <c r="GM68">
        <f t="shared" si="154"/>
        <v>0</v>
      </c>
      <c r="GN68">
        <f t="shared" si="155"/>
        <v>0</v>
      </c>
      <c r="GO68">
        <f t="shared" si="77"/>
        <v>0</v>
      </c>
    </row>
    <row r="69" spans="1:197" x14ac:dyDescent="0.3">
      <c r="A69" s="310" t="s">
        <v>208</v>
      </c>
      <c r="B69" s="333"/>
      <c r="C69" s="311"/>
      <c r="D69" s="11" t="e">
        <f>ROUND('1_Ing'!D101/Start!B31,2)</f>
        <v>#VALUE!</v>
      </c>
      <c r="F69" s="7">
        <v>4</v>
      </c>
      <c r="G69" t="s">
        <v>263</v>
      </c>
      <c r="H69" s="7">
        <v>4</v>
      </c>
      <c r="M69" s="7" t="s">
        <v>295</v>
      </c>
      <c r="N69">
        <f>+N68</f>
        <v>1</v>
      </c>
      <c r="O69">
        <f>+O68</f>
        <v>0</v>
      </c>
      <c r="Q69">
        <f>+O69</f>
        <v>0</v>
      </c>
      <c r="R69" s="7">
        <f>N('8_Sls_Fcst_G'!E25)*CHOOSE(wa!$N69,wa!$K$47,wa!$K$48,wa!$K$49,wa!$K$50,wa!$K$51)</f>
        <v>0</v>
      </c>
      <c r="S69" s="7">
        <f>N('8_Sls_Fcst_G'!F25)*CHOOSE(wa!$N69,wa!$K$47,wa!$K$48,wa!$K$49,wa!$K$50,wa!$K$51)</f>
        <v>0</v>
      </c>
      <c r="T69" s="7">
        <f>N('8_Sls_Fcst_G'!G25)*CHOOSE(wa!$N69,wa!$K$47,wa!$K$48,wa!$K$49,wa!$K$50,wa!$K$51)</f>
        <v>0</v>
      </c>
      <c r="U69" s="7">
        <f>N('8_Sls_Fcst_G'!H25)*CHOOSE(wa!$N69,wa!$K$47,wa!$K$48,wa!$K$49,wa!$K$50,wa!$K$51)</f>
        <v>0</v>
      </c>
      <c r="V69" s="7">
        <f>N('8_Sls_Fcst_G'!I25)*CHOOSE(wa!$N69,wa!$K$47,wa!$K$48,wa!$K$49,wa!$K$50,wa!$K$51)</f>
        <v>0</v>
      </c>
      <c r="W69" s="7">
        <f>N('8_Sls_Fcst_G'!J25)*CHOOSE(wa!$N69,wa!$K$47,wa!$K$48,wa!$K$49,wa!$K$50,wa!$K$51)</f>
        <v>0</v>
      </c>
      <c r="X69" s="7">
        <f>N('8_Sls_Fcst_G'!K25)*CHOOSE(wa!$N69,wa!$K$47,wa!$K$48,wa!$K$49,wa!$K$50,wa!$K$51)</f>
        <v>0</v>
      </c>
      <c r="Y69" s="7">
        <f>N('8_Sls_Fcst_G'!L25)*CHOOSE(wa!$N69,wa!$K$47,wa!$K$48,wa!$K$49,wa!$K$50,wa!$K$51)</f>
        <v>0</v>
      </c>
      <c r="Z69" s="7">
        <f>N('8_Sls_Fcst_G'!M25)*CHOOSE(wa!$N69,wa!$K$47,wa!$K$48,wa!$K$49,wa!$K$50,wa!$K$51)</f>
        <v>0</v>
      </c>
      <c r="AA69" s="7">
        <f>N('8_Sls_Fcst_G'!N25)*CHOOSE(wa!$N69,wa!$K$47,wa!$K$48,wa!$K$49,wa!$K$50,wa!$K$51)</f>
        <v>0</v>
      </c>
      <c r="AB69" s="7">
        <f>N('8_Sls_Fcst_G'!O25)*CHOOSE(wa!$N69,wa!$K$47,wa!$K$48,wa!$K$49,wa!$K$50,wa!$K$51)</f>
        <v>0</v>
      </c>
      <c r="AC69" s="7">
        <f>N('8_Sls_Fcst_G'!P25)*CHOOSE(wa!$N69,wa!$K$47,wa!$K$48,wa!$K$49,wa!$K$50,wa!$K$51)</f>
        <v>0</v>
      </c>
      <c r="AD69" s="7">
        <f>SUM(R69:AC69)</f>
        <v>0</v>
      </c>
      <c r="AF69" s="7">
        <f>R69*CHOOSE(wa!$N69,wa!$L$47,wa!$L$48,wa!$L$49,wa!$L$50,wa!$L$51)</f>
        <v>0</v>
      </c>
      <c r="AG69" s="7">
        <f>S69*CHOOSE(wa!$N69,wa!$L$47,wa!$L$48,wa!$L$49,wa!$L$50,wa!$L$51)</f>
        <v>0</v>
      </c>
      <c r="AH69" s="7">
        <f>T69*CHOOSE(wa!$N69,wa!$L$47,wa!$L$48,wa!$L$49,wa!$L$50,wa!$L$51)</f>
        <v>0</v>
      </c>
      <c r="AI69" s="7">
        <f>U69*CHOOSE(wa!$N69,wa!$L$47,wa!$L$48,wa!$L$49,wa!$L$50,wa!$L$51)</f>
        <v>0</v>
      </c>
      <c r="AJ69" s="7">
        <f>V69*CHOOSE(wa!$N69,wa!$L$47,wa!$L$48,wa!$L$49,wa!$L$50,wa!$L$51)</f>
        <v>0</v>
      </c>
      <c r="AK69" s="7">
        <f>W69*CHOOSE(wa!$N69,wa!$L$47,wa!$L$48,wa!$L$49,wa!$L$50,wa!$L$51)</f>
        <v>0</v>
      </c>
      <c r="AL69" s="7">
        <f>X69*CHOOSE(wa!$N69,wa!$L$47,wa!$L$48,wa!$L$49,wa!$L$50,wa!$L$51)</f>
        <v>0</v>
      </c>
      <c r="AM69" s="7">
        <f>Y69*CHOOSE(wa!$N69,wa!$L$47,wa!$L$48,wa!$L$49,wa!$L$50,wa!$L$51)</f>
        <v>0</v>
      </c>
      <c r="AN69" s="7">
        <f>Z69*CHOOSE(wa!$N69,wa!$L$47,wa!$L$48,wa!$L$49,wa!$L$50,wa!$L$51)</f>
        <v>0</v>
      </c>
      <c r="AO69" s="7">
        <f>AA69*CHOOSE(wa!$N69,wa!$L$47,wa!$L$48,wa!$L$49,wa!$L$50,wa!$L$51)</f>
        <v>0</v>
      </c>
      <c r="AP69" s="7">
        <f>AB69*CHOOSE(wa!$N69,wa!$L$47,wa!$L$48,wa!$L$49,wa!$L$50,wa!$L$51)</f>
        <v>0</v>
      </c>
      <c r="AQ69" s="7">
        <f>AC69*CHOOSE(wa!$N69,wa!$L$47,wa!$L$48,wa!$L$49,wa!$L$50,wa!$L$51)</f>
        <v>0</v>
      </c>
      <c r="AR69">
        <f t="shared" si="78"/>
        <v>0</v>
      </c>
      <c r="AT69">
        <f t="shared" si="6"/>
        <v>0</v>
      </c>
      <c r="AU69">
        <f t="shared" ref="AU69:BE69" si="188">+IF($N69=AU$47,1,0)*S69</f>
        <v>0</v>
      </c>
      <c r="AV69">
        <f t="shared" si="188"/>
        <v>0</v>
      </c>
      <c r="AW69">
        <f t="shared" si="188"/>
        <v>0</v>
      </c>
      <c r="AX69">
        <f t="shared" si="188"/>
        <v>0</v>
      </c>
      <c r="AY69">
        <f t="shared" si="188"/>
        <v>0</v>
      </c>
      <c r="AZ69">
        <f t="shared" si="188"/>
        <v>0</v>
      </c>
      <c r="BA69">
        <f t="shared" si="188"/>
        <v>0</v>
      </c>
      <c r="BB69">
        <f t="shared" si="188"/>
        <v>0</v>
      </c>
      <c r="BC69">
        <f t="shared" si="188"/>
        <v>0</v>
      </c>
      <c r="BD69">
        <f t="shared" si="188"/>
        <v>0</v>
      </c>
      <c r="BE69">
        <f t="shared" si="188"/>
        <v>0</v>
      </c>
      <c r="BF69">
        <f t="shared" si="80"/>
        <v>0</v>
      </c>
      <c r="BH69">
        <f t="shared" si="8"/>
        <v>0</v>
      </c>
      <c r="BI69">
        <f t="shared" ref="BI69:BS69" si="189">+IF($N69=BI$47,1,0)*S69</f>
        <v>0</v>
      </c>
      <c r="BJ69">
        <f t="shared" si="189"/>
        <v>0</v>
      </c>
      <c r="BK69">
        <f t="shared" si="189"/>
        <v>0</v>
      </c>
      <c r="BL69">
        <f t="shared" si="189"/>
        <v>0</v>
      </c>
      <c r="BM69">
        <f t="shared" si="189"/>
        <v>0</v>
      </c>
      <c r="BN69">
        <f t="shared" si="189"/>
        <v>0</v>
      </c>
      <c r="BO69">
        <f t="shared" si="189"/>
        <v>0</v>
      </c>
      <c r="BP69">
        <f t="shared" si="189"/>
        <v>0</v>
      </c>
      <c r="BQ69">
        <f t="shared" si="189"/>
        <v>0</v>
      </c>
      <c r="BR69">
        <f t="shared" si="189"/>
        <v>0</v>
      </c>
      <c r="BS69">
        <f t="shared" si="189"/>
        <v>0</v>
      </c>
      <c r="BT69">
        <f t="shared" si="82"/>
        <v>0</v>
      </c>
      <c r="BV69">
        <f t="shared" si="10"/>
        <v>0</v>
      </c>
      <c r="BW69">
        <f t="shared" ref="BW69:CG69" si="190">+IF($N69=BW$47,1,0)*S69</f>
        <v>0</v>
      </c>
      <c r="BX69">
        <f t="shared" si="190"/>
        <v>0</v>
      </c>
      <c r="BY69">
        <f t="shared" si="190"/>
        <v>0</v>
      </c>
      <c r="BZ69">
        <f t="shared" si="190"/>
        <v>0</v>
      </c>
      <c r="CA69">
        <f t="shared" si="190"/>
        <v>0</v>
      </c>
      <c r="CB69">
        <f t="shared" si="190"/>
        <v>0</v>
      </c>
      <c r="CC69">
        <f t="shared" si="190"/>
        <v>0</v>
      </c>
      <c r="CD69">
        <f t="shared" si="190"/>
        <v>0</v>
      </c>
      <c r="CE69">
        <f t="shared" si="190"/>
        <v>0</v>
      </c>
      <c r="CF69">
        <f t="shared" si="190"/>
        <v>0</v>
      </c>
      <c r="CG69">
        <f t="shared" si="190"/>
        <v>0</v>
      </c>
      <c r="CH69">
        <f t="shared" si="84"/>
        <v>0</v>
      </c>
      <c r="CJ69">
        <f t="shared" si="12"/>
        <v>0</v>
      </c>
      <c r="CK69">
        <f t="shared" ref="CK69:CU69" si="191">+IF($N69=CK$47,1,0)*S69</f>
        <v>0</v>
      </c>
      <c r="CL69">
        <f t="shared" si="191"/>
        <v>0</v>
      </c>
      <c r="CM69">
        <f t="shared" si="191"/>
        <v>0</v>
      </c>
      <c r="CN69">
        <f t="shared" si="191"/>
        <v>0</v>
      </c>
      <c r="CO69">
        <f t="shared" si="191"/>
        <v>0</v>
      </c>
      <c r="CP69">
        <f t="shared" si="191"/>
        <v>0</v>
      </c>
      <c r="CQ69">
        <f t="shared" si="191"/>
        <v>0</v>
      </c>
      <c r="CR69">
        <f t="shared" si="191"/>
        <v>0</v>
      </c>
      <c r="CS69">
        <f t="shared" si="191"/>
        <v>0</v>
      </c>
      <c r="CT69">
        <f t="shared" si="191"/>
        <v>0</v>
      </c>
      <c r="CU69">
        <f t="shared" si="191"/>
        <v>0</v>
      </c>
      <c r="CV69">
        <f t="shared" si="86"/>
        <v>0</v>
      </c>
      <c r="DA69" s="7"/>
      <c r="DF69" t="s">
        <v>296</v>
      </c>
      <c r="DG69">
        <f>+DG68</f>
        <v>1</v>
      </c>
      <c r="DH69">
        <f>+DH68</f>
        <v>0</v>
      </c>
      <c r="DJ69">
        <f>+DH69</f>
        <v>0</v>
      </c>
      <c r="DK69" s="7">
        <f>N('10_Sls_Fcst_FS'!E25)*CHOOSE(wa!$DG69,wa!$DD$47,wa!$DD$48,wa!$DD$49,wa!$DD$50,wa!$DD$51)</f>
        <v>0</v>
      </c>
      <c r="DL69" s="7">
        <f>N('10_Sls_Fcst_FS'!F25)*CHOOSE(wa!$DG69,wa!$DD$47,wa!$DD$48,wa!$DD$49,wa!$DD$50,wa!$DD$51)</f>
        <v>0</v>
      </c>
      <c r="DM69" s="7">
        <f>N('10_Sls_Fcst_FS'!G25)*CHOOSE(wa!$DG69,wa!$DD$47,wa!$DD$48,wa!$DD$49,wa!$DD$50,wa!$DD$51)</f>
        <v>0</v>
      </c>
      <c r="DN69" s="7">
        <f>N('10_Sls_Fcst_FS'!H25)*CHOOSE(wa!$DG69,wa!$DD$47,wa!$DD$48,wa!$DD$49,wa!$DD$50,wa!$DD$51)</f>
        <v>0</v>
      </c>
      <c r="DO69" s="7">
        <f>N('10_Sls_Fcst_FS'!I25)*CHOOSE(wa!$DG69,wa!$DD$47,wa!$DD$48,wa!$DD$49,wa!$DD$50,wa!$DD$51)</f>
        <v>0</v>
      </c>
      <c r="DP69" s="7">
        <f>N('10_Sls_Fcst_FS'!J25)*CHOOSE(wa!$DG69,wa!$DD$47,wa!$DD$48,wa!$DD$49,wa!$DD$50,wa!$DD$51)</f>
        <v>0</v>
      </c>
      <c r="DQ69" s="7">
        <f>N('10_Sls_Fcst_FS'!K25)*CHOOSE(wa!$DG69,wa!$DD$47,wa!$DD$48,wa!$DD$49,wa!$DD$50,wa!$DD$51)</f>
        <v>0</v>
      </c>
      <c r="DR69" s="7">
        <f>N('10_Sls_Fcst_FS'!L25)*CHOOSE(wa!$DG69,wa!$DD$47,wa!$DD$48,wa!$DD$49,wa!$DD$50,wa!$DD$51)</f>
        <v>0</v>
      </c>
      <c r="DS69" s="7">
        <f>N('10_Sls_Fcst_FS'!M25)*CHOOSE(wa!$DG69,wa!$DD$47,wa!$DD$48,wa!$DD$49,wa!$DD$50,wa!$DD$51)</f>
        <v>0</v>
      </c>
      <c r="DT69" s="7">
        <f>N('10_Sls_Fcst_FS'!N25)*CHOOSE(wa!$DG69,wa!$DD$47,wa!$DD$48,wa!$DD$49,wa!$DD$50,wa!$DD$51)</f>
        <v>0</v>
      </c>
      <c r="DU69" s="7">
        <f>N('10_Sls_Fcst_FS'!O25)*CHOOSE(wa!$DG69,wa!$DD$47,wa!$DD$48,wa!$DD$49,wa!$DD$50,wa!$DD$51)</f>
        <v>0</v>
      </c>
      <c r="DV69" s="7">
        <f>N('10_Sls_Fcst_FS'!P25)*CHOOSE(wa!$DG69,wa!$DD$47,wa!$DD$48,wa!$DD$49,wa!$DD$50,wa!$DD$51)</f>
        <v>0</v>
      </c>
      <c r="DW69" s="7">
        <f t="shared" si="23"/>
        <v>0</v>
      </c>
      <c r="DX69" s="9"/>
      <c r="DY69" s="7">
        <f>DK69*CHOOSE(wa!$DG69,wa!$DE$47,wa!$DE$48,wa!$DE$49,wa!$DE$50,wa!$DE$51)</f>
        <v>0</v>
      </c>
      <c r="DZ69" s="7">
        <f>DL69*CHOOSE(wa!$DG69,wa!$DE$47,wa!$DE$48,wa!$DE$49,wa!$DE$50,wa!$DE$51)</f>
        <v>0</v>
      </c>
      <c r="EA69" s="7">
        <f>DM69*CHOOSE(wa!$DG69,wa!$DE$47,wa!$DE$48,wa!$DE$49,wa!$DE$50,wa!$DE$51)</f>
        <v>0</v>
      </c>
      <c r="EB69" s="7">
        <f>DN69*CHOOSE(wa!$DG69,wa!$DE$47,wa!$DE$48,wa!$DE$49,wa!$DE$50,wa!$DE$51)</f>
        <v>0</v>
      </c>
      <c r="EC69" s="7">
        <f>DO69*CHOOSE(wa!$DG69,wa!$DE$47,wa!$DE$48,wa!$DE$49,wa!$DE$50,wa!$DE$51)</f>
        <v>0</v>
      </c>
      <c r="ED69" s="7">
        <f>DP69*CHOOSE(wa!$DG69,wa!$DE$47,wa!$DE$48,wa!$DE$49,wa!$DE$50,wa!$DE$51)</f>
        <v>0</v>
      </c>
      <c r="EE69" s="7">
        <f>DQ69*CHOOSE(wa!$DG69,wa!$DE$47,wa!$DE$48,wa!$DE$49,wa!$DE$50,wa!$DE$51)</f>
        <v>0</v>
      </c>
      <c r="EF69" s="7">
        <f>DR69*CHOOSE(wa!$DG69,wa!$DE$47,wa!$DE$48,wa!$DE$49,wa!$DE$50,wa!$DE$51)</f>
        <v>0</v>
      </c>
      <c r="EG69" s="7">
        <f>DS69*CHOOSE(wa!$DG69,wa!$DE$47,wa!$DE$48,wa!$DE$49,wa!$DE$50,wa!$DE$51)</f>
        <v>0</v>
      </c>
      <c r="EH69" s="7">
        <f>DT69*CHOOSE(wa!$DG69,wa!$DE$47,wa!$DE$48,wa!$DE$49,wa!$DE$50,wa!$DE$51)</f>
        <v>0</v>
      </c>
      <c r="EI69" s="7">
        <f>DU69*CHOOSE(wa!$DG69,wa!$DE$47,wa!$DE$48,wa!$DE$49,wa!$DE$50,wa!$DE$51)</f>
        <v>0</v>
      </c>
      <c r="EJ69" s="7">
        <f>DV69*CHOOSE(wa!$DG69,wa!$DE$47,wa!$DE$48,wa!$DE$49,wa!$DE$50,wa!$DE$51)</f>
        <v>0</v>
      </c>
      <c r="EK69">
        <f t="shared" si="29"/>
        <v>0</v>
      </c>
      <c r="EM69">
        <f t="shared" si="14"/>
        <v>0</v>
      </c>
      <c r="EN69">
        <f t="shared" si="30"/>
        <v>0</v>
      </c>
      <c r="EO69">
        <f t="shared" si="31"/>
        <v>0</v>
      </c>
      <c r="EP69">
        <f t="shared" si="32"/>
        <v>0</v>
      </c>
      <c r="EQ69">
        <f t="shared" si="33"/>
        <v>0</v>
      </c>
      <c r="ER69">
        <f t="shared" si="34"/>
        <v>0</v>
      </c>
      <c r="ES69">
        <f t="shared" si="35"/>
        <v>0</v>
      </c>
      <c r="ET69">
        <f t="shared" si="36"/>
        <v>0</v>
      </c>
      <c r="EU69">
        <f t="shared" si="37"/>
        <v>0</v>
      </c>
      <c r="EV69">
        <f t="shared" si="38"/>
        <v>0</v>
      </c>
      <c r="EW69">
        <f t="shared" si="39"/>
        <v>0</v>
      </c>
      <c r="EX69">
        <f t="shared" si="40"/>
        <v>0</v>
      </c>
      <c r="EY69">
        <f t="shared" si="41"/>
        <v>0</v>
      </c>
      <c r="FA69">
        <f t="shared" si="16"/>
        <v>0</v>
      </c>
      <c r="FB69">
        <f t="shared" si="123"/>
        <v>0</v>
      </c>
      <c r="FC69">
        <f t="shared" si="124"/>
        <v>0</v>
      </c>
      <c r="FD69">
        <f t="shared" si="125"/>
        <v>0</v>
      </c>
      <c r="FE69">
        <f t="shared" si="126"/>
        <v>0</v>
      </c>
      <c r="FF69">
        <f t="shared" si="127"/>
        <v>0</v>
      </c>
      <c r="FG69">
        <f t="shared" si="128"/>
        <v>0</v>
      </c>
      <c r="FH69">
        <f t="shared" si="129"/>
        <v>0</v>
      </c>
      <c r="FI69">
        <f t="shared" si="130"/>
        <v>0</v>
      </c>
      <c r="FJ69">
        <f t="shared" si="131"/>
        <v>0</v>
      </c>
      <c r="FK69">
        <f t="shared" si="132"/>
        <v>0</v>
      </c>
      <c r="FL69">
        <f t="shared" si="133"/>
        <v>0</v>
      </c>
      <c r="FM69">
        <f t="shared" si="53"/>
        <v>0</v>
      </c>
      <c r="FO69">
        <f t="shared" si="18"/>
        <v>0</v>
      </c>
      <c r="FP69">
        <f t="shared" si="134"/>
        <v>0</v>
      </c>
      <c r="FQ69">
        <f t="shared" si="135"/>
        <v>0</v>
      </c>
      <c r="FR69">
        <f t="shared" si="136"/>
        <v>0</v>
      </c>
      <c r="FS69">
        <f t="shared" si="137"/>
        <v>0</v>
      </c>
      <c r="FT69">
        <f t="shared" si="138"/>
        <v>0</v>
      </c>
      <c r="FU69">
        <f t="shared" si="139"/>
        <v>0</v>
      </c>
      <c r="FV69">
        <f t="shared" si="140"/>
        <v>0</v>
      </c>
      <c r="FW69">
        <f t="shared" si="141"/>
        <v>0</v>
      </c>
      <c r="FX69">
        <f t="shared" si="142"/>
        <v>0</v>
      </c>
      <c r="FY69">
        <f t="shared" si="143"/>
        <v>0</v>
      </c>
      <c r="FZ69">
        <f t="shared" si="144"/>
        <v>0</v>
      </c>
      <c r="GA69">
        <f t="shared" si="65"/>
        <v>0</v>
      </c>
      <c r="GC69">
        <f t="shared" si="20"/>
        <v>0</v>
      </c>
      <c r="GD69">
        <f t="shared" si="145"/>
        <v>0</v>
      </c>
      <c r="GE69">
        <f t="shared" si="146"/>
        <v>0</v>
      </c>
      <c r="GF69">
        <f t="shared" si="147"/>
        <v>0</v>
      </c>
      <c r="GG69">
        <f t="shared" si="148"/>
        <v>0</v>
      </c>
      <c r="GH69">
        <f t="shared" si="149"/>
        <v>0</v>
      </c>
      <c r="GI69">
        <f t="shared" si="150"/>
        <v>0</v>
      </c>
      <c r="GJ69">
        <f t="shared" si="151"/>
        <v>0</v>
      </c>
      <c r="GK69">
        <f t="shared" si="152"/>
        <v>0</v>
      </c>
      <c r="GL69">
        <f t="shared" si="153"/>
        <v>0</v>
      </c>
      <c r="GM69">
        <f t="shared" si="154"/>
        <v>0</v>
      </c>
      <c r="GN69">
        <f t="shared" si="155"/>
        <v>0</v>
      </c>
      <c r="GO69">
        <f t="shared" si="77"/>
        <v>0</v>
      </c>
    </row>
    <row r="70" spans="1:197" x14ac:dyDescent="0.3">
      <c r="A70" s="310" t="s">
        <v>111</v>
      </c>
      <c r="B70" s="333"/>
      <c r="C70" s="311"/>
      <c r="D70" s="11" t="e">
        <f>SUM('1_Ing'!D96:D98)</f>
        <v>#DIV/0!</v>
      </c>
      <c r="F70" s="7">
        <v>5</v>
      </c>
      <c r="G70" t="s">
        <v>264</v>
      </c>
      <c r="H70" s="7">
        <v>5</v>
      </c>
      <c r="M70" t="s">
        <v>296</v>
      </c>
      <c r="N70" s="7">
        <v>1</v>
      </c>
      <c r="O70" s="7">
        <f>+IF(N70=1,0,1)</f>
        <v>0</v>
      </c>
      <c r="P70" s="7">
        <f>+O70</f>
        <v>0</v>
      </c>
      <c r="Q70" s="7"/>
      <c r="R70" s="7">
        <f>N('8_Sls_Fcst_G'!E26)*CHOOSE(wa!$N70,wa!$I$47,wa!$I$48,wa!$I$49,wa!$I$50,wa!$I$51)</f>
        <v>0</v>
      </c>
      <c r="S70" s="7">
        <f>N('8_Sls_Fcst_G'!F26)*CHOOSE(wa!$N70,wa!$I$47,wa!$I$48,wa!$I$49,wa!$I$50,wa!$I$51)</f>
        <v>0</v>
      </c>
      <c r="T70" s="7">
        <f>N('8_Sls_Fcst_G'!G26)*CHOOSE(wa!$N70,wa!$I$47,wa!$I$48,wa!$I$49,wa!$I$50,wa!$I$51)</f>
        <v>0</v>
      </c>
      <c r="U70" s="7">
        <f>N('8_Sls_Fcst_G'!H26)*CHOOSE(wa!$N70,wa!$I$47,wa!$I$48,wa!$I$49,wa!$I$50,wa!$I$51)</f>
        <v>0</v>
      </c>
      <c r="V70" s="7">
        <f>N('8_Sls_Fcst_G'!I26)*CHOOSE(wa!$N70,wa!$I$47,wa!$I$48,wa!$I$49,wa!$I$50,wa!$I$51)</f>
        <v>0</v>
      </c>
      <c r="W70" s="7">
        <f>N('8_Sls_Fcst_G'!J26)*CHOOSE(wa!$N70,wa!$I$47,wa!$I$48,wa!$I$49,wa!$I$50,wa!$I$51)</f>
        <v>0</v>
      </c>
      <c r="X70" s="7">
        <f>N('8_Sls_Fcst_G'!K26)*CHOOSE(wa!$N70,wa!$I$47,wa!$I$48,wa!$I$49,wa!$I$50,wa!$I$51)</f>
        <v>0</v>
      </c>
      <c r="Y70" s="7">
        <f>N('8_Sls_Fcst_G'!L26)*CHOOSE(wa!$N70,wa!$I$47,wa!$I$48,wa!$I$49,wa!$I$50,wa!$I$51)</f>
        <v>0</v>
      </c>
      <c r="Z70" s="7">
        <f>N('8_Sls_Fcst_G'!M26)*CHOOSE(wa!$N70,wa!$I$47,wa!$I$48,wa!$I$49,wa!$I$50,wa!$I$51)</f>
        <v>0</v>
      </c>
      <c r="AA70" s="7">
        <f>N('8_Sls_Fcst_G'!N26)*CHOOSE(wa!$N70,wa!$I$47,wa!$I$48,wa!$I$49,wa!$I$50,wa!$I$51)</f>
        <v>0</v>
      </c>
      <c r="AB70" s="7">
        <f>N('8_Sls_Fcst_G'!O26)*CHOOSE(wa!$N70,wa!$I$47,wa!$I$48,wa!$I$49,wa!$I$50,wa!$I$51)</f>
        <v>0</v>
      </c>
      <c r="AC70" s="7">
        <f>N('8_Sls_Fcst_G'!P26)*CHOOSE(wa!$N70,wa!$I$47,wa!$I$48,wa!$I$49,wa!$I$50,wa!$I$51)</f>
        <v>0</v>
      </c>
      <c r="AD70" s="7">
        <f t="shared" si="22"/>
        <v>0</v>
      </c>
      <c r="AF70" s="7">
        <f>R70*CHOOSE(wa!$N70,wa!$J$47,wa!$J$48,wa!$J$49,wa!$J$50,wa!$J$51)</f>
        <v>0</v>
      </c>
      <c r="AG70" s="7">
        <f>S70*CHOOSE(wa!$N70,wa!$J$47,wa!$J$48,wa!$J$49,wa!$J$50,wa!$J$51)</f>
        <v>0</v>
      </c>
      <c r="AH70" s="7">
        <f>T70*CHOOSE(wa!$N70,wa!$J$47,wa!$J$48,wa!$J$49,wa!$J$50,wa!$J$51)</f>
        <v>0</v>
      </c>
      <c r="AI70" s="7">
        <f>U70*CHOOSE(wa!$N70,wa!$J$47,wa!$J$48,wa!$J$49,wa!$J$50,wa!$J$51)</f>
        <v>0</v>
      </c>
      <c r="AJ70" s="7">
        <f>V70*CHOOSE(wa!$N70,wa!$J$47,wa!$J$48,wa!$J$49,wa!$J$50,wa!$J$51)</f>
        <v>0</v>
      </c>
      <c r="AK70" s="7">
        <f>W70*CHOOSE(wa!$N70,wa!$J$47,wa!$J$48,wa!$J$49,wa!$J$50,wa!$J$51)</f>
        <v>0</v>
      </c>
      <c r="AL70" s="7">
        <f>X70*CHOOSE(wa!$N70,wa!$J$47,wa!$J$48,wa!$J$49,wa!$J$50,wa!$J$51)</f>
        <v>0</v>
      </c>
      <c r="AM70" s="7">
        <f>Y70*CHOOSE(wa!$N70,wa!$J$47,wa!$J$48,wa!$J$49,wa!$J$50,wa!$J$51)</f>
        <v>0</v>
      </c>
      <c r="AN70" s="7">
        <f>Z70*CHOOSE(wa!$N70,wa!$J$47,wa!$J$48,wa!$J$49,wa!$J$50,wa!$J$51)</f>
        <v>0</v>
      </c>
      <c r="AO70" s="7">
        <f>AA70*CHOOSE(wa!$N70,wa!$J$47,wa!$J$48,wa!$J$49,wa!$J$50,wa!$J$51)</f>
        <v>0</v>
      </c>
      <c r="AP70" s="7">
        <f>AB70*CHOOSE(wa!$N70,wa!$J$47,wa!$J$48,wa!$J$49,wa!$J$50,wa!$J$51)</f>
        <v>0</v>
      </c>
      <c r="AQ70" s="7">
        <f>AC70*CHOOSE(wa!$N70,wa!$J$47,wa!$J$48,wa!$J$49,wa!$J$50,wa!$J$51)</f>
        <v>0</v>
      </c>
      <c r="AR70">
        <f t="shared" si="78"/>
        <v>0</v>
      </c>
      <c r="AT70">
        <f t="shared" si="6"/>
        <v>0</v>
      </c>
      <c r="AU70">
        <f t="shared" ref="AU70:BE70" si="192">+IF($N70=AU$47,1,0)*S70</f>
        <v>0</v>
      </c>
      <c r="AV70">
        <f t="shared" si="192"/>
        <v>0</v>
      </c>
      <c r="AW70">
        <f t="shared" si="192"/>
        <v>0</v>
      </c>
      <c r="AX70">
        <f t="shared" si="192"/>
        <v>0</v>
      </c>
      <c r="AY70">
        <f t="shared" si="192"/>
        <v>0</v>
      </c>
      <c r="AZ70">
        <f t="shared" si="192"/>
        <v>0</v>
      </c>
      <c r="BA70">
        <f t="shared" si="192"/>
        <v>0</v>
      </c>
      <c r="BB70">
        <f t="shared" si="192"/>
        <v>0</v>
      </c>
      <c r="BC70">
        <f t="shared" si="192"/>
        <v>0</v>
      </c>
      <c r="BD70">
        <f t="shared" si="192"/>
        <v>0</v>
      </c>
      <c r="BE70">
        <f t="shared" si="192"/>
        <v>0</v>
      </c>
      <c r="BF70">
        <f t="shared" si="80"/>
        <v>0</v>
      </c>
      <c r="BH70">
        <f t="shared" si="8"/>
        <v>0</v>
      </c>
      <c r="BI70">
        <f t="shared" ref="BI70:BS70" si="193">+IF($N70=BI$47,1,0)*S70</f>
        <v>0</v>
      </c>
      <c r="BJ70">
        <f t="shared" si="193"/>
        <v>0</v>
      </c>
      <c r="BK70">
        <f t="shared" si="193"/>
        <v>0</v>
      </c>
      <c r="BL70">
        <f t="shared" si="193"/>
        <v>0</v>
      </c>
      <c r="BM70">
        <f t="shared" si="193"/>
        <v>0</v>
      </c>
      <c r="BN70">
        <f t="shared" si="193"/>
        <v>0</v>
      </c>
      <c r="BO70">
        <f t="shared" si="193"/>
        <v>0</v>
      </c>
      <c r="BP70">
        <f t="shared" si="193"/>
        <v>0</v>
      </c>
      <c r="BQ70">
        <f t="shared" si="193"/>
        <v>0</v>
      </c>
      <c r="BR70">
        <f t="shared" si="193"/>
        <v>0</v>
      </c>
      <c r="BS70">
        <f t="shared" si="193"/>
        <v>0</v>
      </c>
      <c r="BT70">
        <f t="shared" si="82"/>
        <v>0</v>
      </c>
      <c r="BV70">
        <f t="shared" si="10"/>
        <v>0</v>
      </c>
      <c r="BW70">
        <f t="shared" ref="BW70:CG70" si="194">+IF($N70=BW$47,1,0)*S70</f>
        <v>0</v>
      </c>
      <c r="BX70">
        <f t="shared" si="194"/>
        <v>0</v>
      </c>
      <c r="BY70">
        <f t="shared" si="194"/>
        <v>0</v>
      </c>
      <c r="BZ70">
        <f t="shared" si="194"/>
        <v>0</v>
      </c>
      <c r="CA70">
        <f t="shared" si="194"/>
        <v>0</v>
      </c>
      <c r="CB70">
        <f t="shared" si="194"/>
        <v>0</v>
      </c>
      <c r="CC70">
        <f t="shared" si="194"/>
        <v>0</v>
      </c>
      <c r="CD70">
        <f t="shared" si="194"/>
        <v>0</v>
      </c>
      <c r="CE70">
        <f t="shared" si="194"/>
        <v>0</v>
      </c>
      <c r="CF70">
        <f t="shared" si="194"/>
        <v>0</v>
      </c>
      <c r="CG70">
        <f t="shared" si="194"/>
        <v>0</v>
      </c>
      <c r="CH70">
        <f t="shared" si="84"/>
        <v>0</v>
      </c>
      <c r="CJ70">
        <f t="shared" si="12"/>
        <v>0</v>
      </c>
      <c r="CK70">
        <f t="shared" ref="CK70:CU70" si="195">+IF($N70=CK$47,1,0)*S70</f>
        <v>0</v>
      </c>
      <c r="CL70">
        <f t="shared" si="195"/>
        <v>0</v>
      </c>
      <c r="CM70">
        <f t="shared" si="195"/>
        <v>0</v>
      </c>
      <c r="CN70">
        <f t="shared" si="195"/>
        <v>0</v>
      </c>
      <c r="CO70">
        <f t="shared" si="195"/>
        <v>0</v>
      </c>
      <c r="CP70">
        <f t="shared" si="195"/>
        <v>0</v>
      </c>
      <c r="CQ70">
        <f t="shared" si="195"/>
        <v>0</v>
      </c>
      <c r="CR70">
        <f t="shared" si="195"/>
        <v>0</v>
      </c>
      <c r="CS70">
        <f t="shared" si="195"/>
        <v>0</v>
      </c>
      <c r="CT70">
        <f t="shared" si="195"/>
        <v>0</v>
      </c>
      <c r="CU70">
        <f t="shared" si="195"/>
        <v>0</v>
      </c>
      <c r="CV70">
        <f t="shared" si="86"/>
        <v>0</v>
      </c>
      <c r="DA70" s="7"/>
      <c r="DF70" s="7" t="s">
        <v>297</v>
      </c>
      <c r="DG70" s="7">
        <v>1</v>
      </c>
      <c r="DH70" s="7">
        <f>+IF(DG70=1,0,1)</f>
        <v>0</v>
      </c>
      <c r="DI70" s="7">
        <f>+DH70</f>
        <v>0</v>
      </c>
      <c r="DJ70" s="7"/>
      <c r="DK70" s="7">
        <f>N('10_Sls_Fcst_FS'!E26)*CHOOSE(wa!$DG70,wa!$DB$47,wa!$DB$48,wa!$DB$49,wa!$DB$50,wa!$DB$51)</f>
        <v>0</v>
      </c>
      <c r="DL70" s="7">
        <f>N('10_Sls_Fcst_FS'!F26)*CHOOSE(wa!$DG70,wa!$DB$47,wa!$DB$48,wa!$DB$49,wa!$DB$50,wa!$DB$51)</f>
        <v>0</v>
      </c>
      <c r="DM70" s="7">
        <f>N('10_Sls_Fcst_FS'!G26)*CHOOSE(wa!$DG70,wa!$DB$47,wa!$DB$48,wa!$DB$49,wa!$DB$50,wa!$DB$51)</f>
        <v>0</v>
      </c>
      <c r="DN70" s="7">
        <f>N('10_Sls_Fcst_FS'!H26)*CHOOSE(wa!$DG70,wa!$DB$47,wa!$DB$48,wa!$DB$49,wa!$DB$50,wa!$DB$51)</f>
        <v>0</v>
      </c>
      <c r="DO70" s="7">
        <f>N('10_Sls_Fcst_FS'!I26)*CHOOSE(wa!$DG70,wa!$DB$47,wa!$DB$48,wa!$DB$49,wa!$DB$50,wa!$DB$51)</f>
        <v>0</v>
      </c>
      <c r="DP70" s="7">
        <f>N('10_Sls_Fcst_FS'!J26)*CHOOSE(wa!$DG70,wa!$DB$47,wa!$DB$48,wa!$DB$49,wa!$DB$50,wa!$DB$51)</f>
        <v>0</v>
      </c>
      <c r="DQ70" s="7">
        <f>N('10_Sls_Fcst_FS'!K26)*CHOOSE(wa!$DG70,wa!$DB$47,wa!$DB$48,wa!$DB$49,wa!$DB$50,wa!$DB$51)</f>
        <v>0</v>
      </c>
      <c r="DR70" s="7">
        <f>N('10_Sls_Fcst_FS'!L26)*CHOOSE(wa!$DG70,wa!$DB$47,wa!$DB$48,wa!$DB$49,wa!$DB$50,wa!$DB$51)</f>
        <v>0</v>
      </c>
      <c r="DS70" s="7">
        <f>N('10_Sls_Fcst_FS'!M26)*CHOOSE(wa!$DG70,wa!$DB$47,wa!$DB$48,wa!$DB$49,wa!$DB$50,wa!$DB$51)</f>
        <v>0</v>
      </c>
      <c r="DT70" s="7">
        <f>N('10_Sls_Fcst_FS'!N26)*CHOOSE(wa!$DG70,wa!$DB$47,wa!$DB$48,wa!$DB$49,wa!$DB$50,wa!$DB$51)</f>
        <v>0</v>
      </c>
      <c r="DU70" s="7">
        <f>N('10_Sls_Fcst_FS'!O26)*CHOOSE(wa!$DG70,wa!$DB$47,wa!$DB$48,wa!$DB$49,wa!$DB$50,wa!$DB$51)</f>
        <v>0</v>
      </c>
      <c r="DV70" s="7">
        <f>N('10_Sls_Fcst_FS'!P26)*CHOOSE(wa!$DG70,wa!$DB$47,wa!$DB$48,wa!$DB$49,wa!$DB$50,wa!$DB$51)</f>
        <v>0</v>
      </c>
      <c r="DW70" s="7">
        <f t="shared" si="23"/>
        <v>0</v>
      </c>
      <c r="DX70" s="9"/>
      <c r="DY70" s="7">
        <f>DK70*CHOOSE(wa!$DG70,wa!$DC$47,wa!$DC$48,wa!$DC$49,wa!$DC$50,wa!$DC$51)</f>
        <v>0</v>
      </c>
      <c r="DZ70" s="7">
        <f>DL70*CHOOSE(wa!$DG70,wa!$DC$47,wa!$DC$48,wa!$DC$49,wa!$DC$50,wa!$DC$51)</f>
        <v>0</v>
      </c>
      <c r="EA70" s="7">
        <f>DM70*CHOOSE(wa!$DG70,wa!$DC$47,wa!$DC$48,wa!$DC$49,wa!$DC$50,wa!$DC$51)</f>
        <v>0</v>
      </c>
      <c r="EB70" s="7">
        <f>DN70*CHOOSE(wa!$DG70,wa!$DC$47,wa!$DC$48,wa!$DC$49,wa!$DC$50,wa!$DC$51)</f>
        <v>0</v>
      </c>
      <c r="EC70" s="7">
        <f>DO70*CHOOSE(wa!$DG70,wa!$DC$47,wa!$DC$48,wa!$DC$49,wa!$DC$50,wa!$DC$51)</f>
        <v>0</v>
      </c>
      <c r="ED70" s="7">
        <f>DP70*CHOOSE(wa!$DG70,wa!$DC$47,wa!$DC$48,wa!$DC$49,wa!$DC$50,wa!$DC$51)</f>
        <v>0</v>
      </c>
      <c r="EE70" s="7">
        <f>DQ70*CHOOSE(wa!$DG70,wa!$DC$47,wa!$DC$48,wa!$DC$49,wa!$DC$50,wa!$DC$51)</f>
        <v>0</v>
      </c>
      <c r="EF70" s="7">
        <f>DR70*CHOOSE(wa!$DG70,wa!$DC$47,wa!$DC$48,wa!$DC$49,wa!$DC$50,wa!$DC$51)</f>
        <v>0</v>
      </c>
      <c r="EG70" s="7">
        <f>DS70*CHOOSE(wa!$DG70,wa!$DC$47,wa!$DC$48,wa!$DC$49,wa!$DC$50,wa!$DC$51)</f>
        <v>0</v>
      </c>
      <c r="EH70" s="7">
        <f>DT70*CHOOSE(wa!$DG70,wa!$DC$47,wa!$DC$48,wa!$DC$49,wa!$DC$50,wa!$DC$51)</f>
        <v>0</v>
      </c>
      <c r="EI70" s="7">
        <f>DU70*CHOOSE(wa!$DG70,wa!$DC$47,wa!$DC$48,wa!$DC$49,wa!$DC$50,wa!$DC$51)</f>
        <v>0</v>
      </c>
      <c r="EJ70" s="7">
        <f>DV70*CHOOSE(wa!$DG70,wa!$DC$47,wa!$DC$48,wa!$DC$49,wa!$DC$50,wa!$DC$51)</f>
        <v>0</v>
      </c>
      <c r="EK70">
        <f t="shared" si="29"/>
        <v>0</v>
      </c>
      <c r="EM70">
        <f t="shared" si="14"/>
        <v>0</v>
      </c>
      <c r="EN70">
        <f t="shared" si="30"/>
        <v>0</v>
      </c>
      <c r="EO70">
        <f t="shared" si="31"/>
        <v>0</v>
      </c>
      <c r="EP70">
        <f t="shared" si="32"/>
        <v>0</v>
      </c>
      <c r="EQ70">
        <f t="shared" si="33"/>
        <v>0</v>
      </c>
      <c r="ER70">
        <f t="shared" si="34"/>
        <v>0</v>
      </c>
      <c r="ES70">
        <f t="shared" si="35"/>
        <v>0</v>
      </c>
      <c r="ET70">
        <f t="shared" si="36"/>
        <v>0</v>
      </c>
      <c r="EU70">
        <f t="shared" si="37"/>
        <v>0</v>
      </c>
      <c r="EV70">
        <f t="shared" si="38"/>
        <v>0</v>
      </c>
      <c r="EW70">
        <f t="shared" si="39"/>
        <v>0</v>
      </c>
      <c r="EX70">
        <f t="shared" si="40"/>
        <v>0</v>
      </c>
      <c r="EY70">
        <f t="shared" si="41"/>
        <v>0</v>
      </c>
      <c r="FA70">
        <f t="shared" si="16"/>
        <v>0</v>
      </c>
      <c r="FB70">
        <f t="shared" si="123"/>
        <v>0</v>
      </c>
      <c r="FC70">
        <f t="shared" si="124"/>
        <v>0</v>
      </c>
      <c r="FD70">
        <f t="shared" si="125"/>
        <v>0</v>
      </c>
      <c r="FE70">
        <f t="shared" si="126"/>
        <v>0</v>
      </c>
      <c r="FF70">
        <f t="shared" si="127"/>
        <v>0</v>
      </c>
      <c r="FG70">
        <f t="shared" si="128"/>
        <v>0</v>
      </c>
      <c r="FH70">
        <f t="shared" si="129"/>
        <v>0</v>
      </c>
      <c r="FI70">
        <f t="shared" si="130"/>
        <v>0</v>
      </c>
      <c r="FJ70">
        <f t="shared" si="131"/>
        <v>0</v>
      </c>
      <c r="FK70">
        <f t="shared" si="132"/>
        <v>0</v>
      </c>
      <c r="FL70">
        <f t="shared" si="133"/>
        <v>0</v>
      </c>
      <c r="FM70">
        <f t="shared" si="53"/>
        <v>0</v>
      </c>
      <c r="FO70">
        <f t="shared" si="18"/>
        <v>0</v>
      </c>
      <c r="FP70">
        <f t="shared" si="134"/>
        <v>0</v>
      </c>
      <c r="FQ70">
        <f t="shared" si="135"/>
        <v>0</v>
      </c>
      <c r="FR70">
        <f t="shared" si="136"/>
        <v>0</v>
      </c>
      <c r="FS70">
        <f t="shared" si="137"/>
        <v>0</v>
      </c>
      <c r="FT70">
        <f t="shared" si="138"/>
        <v>0</v>
      </c>
      <c r="FU70">
        <f t="shared" si="139"/>
        <v>0</v>
      </c>
      <c r="FV70">
        <f t="shared" si="140"/>
        <v>0</v>
      </c>
      <c r="FW70">
        <f t="shared" si="141"/>
        <v>0</v>
      </c>
      <c r="FX70">
        <f t="shared" si="142"/>
        <v>0</v>
      </c>
      <c r="FY70">
        <f t="shared" si="143"/>
        <v>0</v>
      </c>
      <c r="FZ70">
        <f t="shared" si="144"/>
        <v>0</v>
      </c>
      <c r="GA70">
        <f t="shared" si="65"/>
        <v>0</v>
      </c>
      <c r="GC70">
        <f t="shared" si="20"/>
        <v>0</v>
      </c>
      <c r="GD70">
        <f t="shared" si="145"/>
        <v>0</v>
      </c>
      <c r="GE70">
        <f t="shared" si="146"/>
        <v>0</v>
      </c>
      <c r="GF70">
        <f t="shared" si="147"/>
        <v>0</v>
      </c>
      <c r="GG70">
        <f t="shared" si="148"/>
        <v>0</v>
      </c>
      <c r="GH70">
        <f t="shared" si="149"/>
        <v>0</v>
      </c>
      <c r="GI70">
        <f t="shared" si="150"/>
        <v>0</v>
      </c>
      <c r="GJ70">
        <f t="shared" si="151"/>
        <v>0</v>
      </c>
      <c r="GK70">
        <f t="shared" si="152"/>
        <v>0</v>
      </c>
      <c r="GL70">
        <f t="shared" si="153"/>
        <v>0</v>
      </c>
      <c r="GM70">
        <f t="shared" si="154"/>
        <v>0</v>
      </c>
      <c r="GN70">
        <f t="shared" si="155"/>
        <v>0</v>
      </c>
      <c r="GO70">
        <f t="shared" si="77"/>
        <v>0</v>
      </c>
    </row>
    <row r="71" spans="1:197" x14ac:dyDescent="0.3">
      <c r="A71" s="310" t="s">
        <v>20</v>
      </c>
      <c r="B71" s="333"/>
      <c r="C71" s="311"/>
      <c r="D71" s="29" t="e">
        <f>ROUND(D70/Start!B25,2)</f>
        <v>#DIV/0!</v>
      </c>
      <c r="F71" s="7">
        <v>6</v>
      </c>
      <c r="G71" t="s">
        <v>265</v>
      </c>
      <c r="H71" s="7">
        <v>6</v>
      </c>
      <c r="M71" s="7" t="s">
        <v>297</v>
      </c>
      <c r="N71">
        <f>+N70</f>
        <v>1</v>
      </c>
      <c r="O71">
        <f>+O70</f>
        <v>0</v>
      </c>
      <c r="Q71">
        <f>+O71</f>
        <v>0</v>
      </c>
      <c r="R71" s="7">
        <f>N('8_Sls_Fcst_G'!E27)*CHOOSE(wa!$N71,wa!$K$47,wa!$K$48,wa!$K$49,wa!$K$50,wa!$K$51)</f>
        <v>0</v>
      </c>
      <c r="S71" s="7">
        <f>N('8_Sls_Fcst_G'!F27)*CHOOSE(wa!$N71,wa!$K$47,wa!$K$48,wa!$K$49,wa!$K$50,wa!$K$51)</f>
        <v>0</v>
      </c>
      <c r="T71" s="7">
        <f>N('8_Sls_Fcst_G'!G27)*CHOOSE(wa!$N71,wa!$K$47,wa!$K$48,wa!$K$49,wa!$K$50,wa!$K$51)</f>
        <v>0</v>
      </c>
      <c r="U71" s="7">
        <f>N('8_Sls_Fcst_G'!H27)*CHOOSE(wa!$N71,wa!$K$47,wa!$K$48,wa!$K$49,wa!$K$50,wa!$K$51)</f>
        <v>0</v>
      </c>
      <c r="V71" s="7">
        <f>N('8_Sls_Fcst_G'!I27)*CHOOSE(wa!$N71,wa!$K$47,wa!$K$48,wa!$K$49,wa!$K$50,wa!$K$51)</f>
        <v>0</v>
      </c>
      <c r="W71" s="7">
        <f>N('8_Sls_Fcst_G'!J27)*CHOOSE(wa!$N71,wa!$K$47,wa!$K$48,wa!$K$49,wa!$K$50,wa!$K$51)</f>
        <v>0</v>
      </c>
      <c r="X71" s="7">
        <f>N('8_Sls_Fcst_G'!K27)*CHOOSE(wa!$N71,wa!$K$47,wa!$K$48,wa!$K$49,wa!$K$50,wa!$K$51)</f>
        <v>0</v>
      </c>
      <c r="Y71" s="7">
        <f>N('8_Sls_Fcst_G'!L27)*CHOOSE(wa!$N71,wa!$K$47,wa!$K$48,wa!$K$49,wa!$K$50,wa!$K$51)</f>
        <v>0</v>
      </c>
      <c r="Z71" s="7">
        <f>N('8_Sls_Fcst_G'!M27)*CHOOSE(wa!$N71,wa!$K$47,wa!$K$48,wa!$K$49,wa!$K$50,wa!$K$51)</f>
        <v>0</v>
      </c>
      <c r="AA71" s="7">
        <f>N('8_Sls_Fcst_G'!N27)*CHOOSE(wa!$N71,wa!$K$47,wa!$K$48,wa!$K$49,wa!$K$50,wa!$K$51)</f>
        <v>0</v>
      </c>
      <c r="AB71" s="7">
        <f>N('8_Sls_Fcst_G'!O27)*CHOOSE(wa!$N71,wa!$K$47,wa!$K$48,wa!$K$49,wa!$K$50,wa!$K$51)</f>
        <v>0</v>
      </c>
      <c r="AC71" s="7">
        <f>N('8_Sls_Fcst_G'!P27)*CHOOSE(wa!$N71,wa!$K$47,wa!$K$48,wa!$K$49,wa!$K$50,wa!$K$51)</f>
        <v>0</v>
      </c>
      <c r="AD71" s="7">
        <f t="shared" si="22"/>
        <v>0</v>
      </c>
      <c r="AF71" s="7">
        <f>R71*CHOOSE(wa!$N71,wa!$L$47,wa!$L$48,wa!$L$49,wa!$L$50,wa!$L$51)</f>
        <v>0</v>
      </c>
      <c r="AG71" s="7">
        <f>S71*CHOOSE(wa!$N71,wa!$L$47,wa!$L$48,wa!$L$49,wa!$L$50,wa!$L$51)</f>
        <v>0</v>
      </c>
      <c r="AH71" s="7">
        <f>T71*CHOOSE(wa!$N71,wa!$L$47,wa!$L$48,wa!$L$49,wa!$L$50,wa!$L$51)</f>
        <v>0</v>
      </c>
      <c r="AI71" s="7">
        <f>U71*CHOOSE(wa!$N71,wa!$L$47,wa!$L$48,wa!$L$49,wa!$L$50,wa!$L$51)</f>
        <v>0</v>
      </c>
      <c r="AJ71" s="7">
        <f>V71*CHOOSE(wa!$N71,wa!$L$47,wa!$L$48,wa!$L$49,wa!$L$50,wa!$L$51)</f>
        <v>0</v>
      </c>
      <c r="AK71" s="7">
        <f>W71*CHOOSE(wa!$N71,wa!$L$47,wa!$L$48,wa!$L$49,wa!$L$50,wa!$L$51)</f>
        <v>0</v>
      </c>
      <c r="AL71" s="7">
        <f>X71*CHOOSE(wa!$N71,wa!$L$47,wa!$L$48,wa!$L$49,wa!$L$50,wa!$L$51)</f>
        <v>0</v>
      </c>
      <c r="AM71" s="7">
        <f>Y71*CHOOSE(wa!$N71,wa!$L$47,wa!$L$48,wa!$L$49,wa!$L$50,wa!$L$51)</f>
        <v>0</v>
      </c>
      <c r="AN71" s="7">
        <f>Z71*CHOOSE(wa!$N71,wa!$L$47,wa!$L$48,wa!$L$49,wa!$L$50,wa!$L$51)</f>
        <v>0</v>
      </c>
      <c r="AO71" s="7">
        <f>AA71*CHOOSE(wa!$N71,wa!$L$47,wa!$L$48,wa!$L$49,wa!$L$50,wa!$L$51)</f>
        <v>0</v>
      </c>
      <c r="AP71" s="7">
        <f>AB71*CHOOSE(wa!$N71,wa!$L$47,wa!$L$48,wa!$L$49,wa!$L$50,wa!$L$51)</f>
        <v>0</v>
      </c>
      <c r="AQ71" s="7">
        <f>AC71*CHOOSE(wa!$N71,wa!$L$47,wa!$L$48,wa!$L$49,wa!$L$50,wa!$L$51)</f>
        <v>0</v>
      </c>
      <c r="AR71">
        <f t="shared" si="78"/>
        <v>0</v>
      </c>
      <c r="AT71">
        <f t="shared" si="6"/>
        <v>0</v>
      </c>
      <c r="AU71">
        <f t="shared" ref="AU71:BE71" si="196">+IF($N71=AU$47,1,0)*S71</f>
        <v>0</v>
      </c>
      <c r="AV71">
        <f t="shared" si="196"/>
        <v>0</v>
      </c>
      <c r="AW71">
        <f t="shared" si="196"/>
        <v>0</v>
      </c>
      <c r="AX71">
        <f t="shared" si="196"/>
        <v>0</v>
      </c>
      <c r="AY71">
        <f t="shared" si="196"/>
        <v>0</v>
      </c>
      <c r="AZ71">
        <f t="shared" si="196"/>
        <v>0</v>
      </c>
      <c r="BA71">
        <f t="shared" si="196"/>
        <v>0</v>
      </c>
      <c r="BB71">
        <f t="shared" si="196"/>
        <v>0</v>
      </c>
      <c r="BC71">
        <f t="shared" si="196"/>
        <v>0</v>
      </c>
      <c r="BD71">
        <f t="shared" si="196"/>
        <v>0</v>
      </c>
      <c r="BE71">
        <f t="shared" si="196"/>
        <v>0</v>
      </c>
      <c r="BF71">
        <f t="shared" si="80"/>
        <v>0</v>
      </c>
      <c r="BH71">
        <f t="shared" si="8"/>
        <v>0</v>
      </c>
      <c r="BI71">
        <f t="shared" ref="BI71:BS71" si="197">+IF($N71=BI$47,1,0)*S71</f>
        <v>0</v>
      </c>
      <c r="BJ71">
        <f t="shared" si="197"/>
        <v>0</v>
      </c>
      <c r="BK71">
        <f t="shared" si="197"/>
        <v>0</v>
      </c>
      <c r="BL71">
        <f t="shared" si="197"/>
        <v>0</v>
      </c>
      <c r="BM71">
        <f t="shared" si="197"/>
        <v>0</v>
      </c>
      <c r="BN71">
        <f t="shared" si="197"/>
        <v>0</v>
      </c>
      <c r="BO71">
        <f t="shared" si="197"/>
        <v>0</v>
      </c>
      <c r="BP71">
        <f t="shared" si="197"/>
        <v>0</v>
      </c>
      <c r="BQ71">
        <f t="shared" si="197"/>
        <v>0</v>
      </c>
      <c r="BR71">
        <f t="shared" si="197"/>
        <v>0</v>
      </c>
      <c r="BS71">
        <f t="shared" si="197"/>
        <v>0</v>
      </c>
      <c r="BT71">
        <f t="shared" si="82"/>
        <v>0</v>
      </c>
      <c r="BV71">
        <f t="shared" si="10"/>
        <v>0</v>
      </c>
      <c r="BW71">
        <f t="shared" ref="BW71:CG71" si="198">+IF($N71=BW$47,1,0)*S71</f>
        <v>0</v>
      </c>
      <c r="BX71">
        <f t="shared" si="198"/>
        <v>0</v>
      </c>
      <c r="BY71">
        <f t="shared" si="198"/>
        <v>0</v>
      </c>
      <c r="BZ71">
        <f t="shared" si="198"/>
        <v>0</v>
      </c>
      <c r="CA71">
        <f t="shared" si="198"/>
        <v>0</v>
      </c>
      <c r="CB71">
        <f t="shared" si="198"/>
        <v>0</v>
      </c>
      <c r="CC71">
        <f t="shared" si="198"/>
        <v>0</v>
      </c>
      <c r="CD71">
        <f t="shared" si="198"/>
        <v>0</v>
      </c>
      <c r="CE71">
        <f t="shared" si="198"/>
        <v>0</v>
      </c>
      <c r="CF71">
        <f t="shared" si="198"/>
        <v>0</v>
      </c>
      <c r="CG71">
        <f t="shared" si="198"/>
        <v>0</v>
      </c>
      <c r="CH71">
        <f t="shared" si="84"/>
        <v>0</v>
      </c>
      <c r="CJ71">
        <f t="shared" si="12"/>
        <v>0</v>
      </c>
      <c r="CK71">
        <f t="shared" ref="CK71:CU71" si="199">+IF($N71=CK$47,1,0)*S71</f>
        <v>0</v>
      </c>
      <c r="CL71">
        <f t="shared" si="199"/>
        <v>0</v>
      </c>
      <c r="CM71">
        <f t="shared" si="199"/>
        <v>0</v>
      </c>
      <c r="CN71">
        <f t="shared" si="199"/>
        <v>0</v>
      </c>
      <c r="CO71">
        <f t="shared" si="199"/>
        <v>0</v>
      </c>
      <c r="CP71">
        <f t="shared" si="199"/>
        <v>0</v>
      </c>
      <c r="CQ71">
        <f t="shared" si="199"/>
        <v>0</v>
      </c>
      <c r="CR71">
        <f t="shared" si="199"/>
        <v>0</v>
      </c>
      <c r="CS71">
        <f t="shared" si="199"/>
        <v>0</v>
      </c>
      <c r="CT71">
        <f t="shared" si="199"/>
        <v>0</v>
      </c>
      <c r="CU71">
        <f t="shared" si="199"/>
        <v>0</v>
      </c>
      <c r="CV71">
        <f t="shared" si="86"/>
        <v>0</v>
      </c>
      <c r="DA71" s="7"/>
      <c r="DF71" t="s">
        <v>298</v>
      </c>
      <c r="DG71">
        <f>+DG70</f>
        <v>1</v>
      </c>
      <c r="DH71">
        <f>+DH70</f>
        <v>0</v>
      </c>
      <c r="DJ71">
        <f>+DH71</f>
        <v>0</v>
      </c>
      <c r="DK71" s="7">
        <f>N('10_Sls_Fcst_FS'!E27)*CHOOSE(wa!$DG71,wa!$DD$47,wa!$DD$48,wa!$DD$49,wa!$DD$50,wa!$DD$51)</f>
        <v>0</v>
      </c>
      <c r="DL71" s="7">
        <f>N('10_Sls_Fcst_FS'!F27)*CHOOSE(wa!$DG71,wa!$DD$47,wa!$DD$48,wa!$DD$49,wa!$DD$50,wa!$DD$51)</f>
        <v>0</v>
      </c>
      <c r="DM71" s="7">
        <f>N('10_Sls_Fcst_FS'!G27)*CHOOSE(wa!$DG71,wa!$DD$47,wa!$DD$48,wa!$DD$49,wa!$DD$50,wa!$DD$51)</f>
        <v>0</v>
      </c>
      <c r="DN71" s="7">
        <f>N('10_Sls_Fcst_FS'!H27)*CHOOSE(wa!$DG71,wa!$DD$47,wa!$DD$48,wa!$DD$49,wa!$DD$50,wa!$DD$51)</f>
        <v>0</v>
      </c>
      <c r="DO71" s="7">
        <f>N('10_Sls_Fcst_FS'!I27)*CHOOSE(wa!$DG71,wa!$DD$47,wa!$DD$48,wa!$DD$49,wa!$DD$50,wa!$DD$51)</f>
        <v>0</v>
      </c>
      <c r="DP71" s="7">
        <f>N('10_Sls_Fcst_FS'!J27)*CHOOSE(wa!$DG71,wa!$DD$47,wa!$DD$48,wa!$DD$49,wa!$DD$50,wa!$DD$51)</f>
        <v>0</v>
      </c>
      <c r="DQ71" s="7">
        <f>N('10_Sls_Fcst_FS'!K27)*CHOOSE(wa!$DG71,wa!$DD$47,wa!$DD$48,wa!$DD$49,wa!$DD$50,wa!$DD$51)</f>
        <v>0</v>
      </c>
      <c r="DR71" s="7">
        <f>N('10_Sls_Fcst_FS'!L27)*CHOOSE(wa!$DG71,wa!$DD$47,wa!$DD$48,wa!$DD$49,wa!$DD$50,wa!$DD$51)</f>
        <v>0</v>
      </c>
      <c r="DS71" s="7">
        <f>N('10_Sls_Fcst_FS'!M27)*CHOOSE(wa!$DG71,wa!$DD$47,wa!$DD$48,wa!$DD$49,wa!$DD$50,wa!$DD$51)</f>
        <v>0</v>
      </c>
      <c r="DT71" s="7">
        <f>N('10_Sls_Fcst_FS'!N27)*CHOOSE(wa!$DG71,wa!$DD$47,wa!$DD$48,wa!$DD$49,wa!$DD$50,wa!$DD$51)</f>
        <v>0</v>
      </c>
      <c r="DU71" s="7">
        <f>N('10_Sls_Fcst_FS'!O27)*CHOOSE(wa!$DG71,wa!$DD$47,wa!$DD$48,wa!$DD$49,wa!$DD$50,wa!$DD$51)</f>
        <v>0</v>
      </c>
      <c r="DV71" s="7">
        <f>N('10_Sls_Fcst_FS'!P27)*CHOOSE(wa!$DG71,wa!$DD$47,wa!$DD$48,wa!$DD$49,wa!$DD$50,wa!$DD$51)</f>
        <v>0</v>
      </c>
      <c r="DW71" s="7">
        <f t="shared" si="23"/>
        <v>0</v>
      </c>
      <c r="DX71" s="9"/>
      <c r="DY71" s="7">
        <f>DK71*CHOOSE(wa!$DG71,wa!$DE$47,wa!$DE$48,wa!$DE$49,wa!$DE$50,wa!$DE$51)</f>
        <v>0</v>
      </c>
      <c r="DZ71" s="7">
        <f>DL71*CHOOSE(wa!$DG71,wa!$DE$47,wa!$DE$48,wa!$DE$49,wa!$DE$50,wa!$DE$51)</f>
        <v>0</v>
      </c>
      <c r="EA71" s="7">
        <f>DM71*CHOOSE(wa!$DG71,wa!$DE$47,wa!$DE$48,wa!$DE$49,wa!$DE$50,wa!$DE$51)</f>
        <v>0</v>
      </c>
      <c r="EB71" s="7">
        <f>DN71*CHOOSE(wa!$DG71,wa!$DE$47,wa!$DE$48,wa!$DE$49,wa!$DE$50,wa!$DE$51)</f>
        <v>0</v>
      </c>
      <c r="EC71" s="7">
        <f>DO71*CHOOSE(wa!$DG71,wa!$DE$47,wa!$DE$48,wa!$DE$49,wa!$DE$50,wa!$DE$51)</f>
        <v>0</v>
      </c>
      <c r="ED71" s="7">
        <f>DP71*CHOOSE(wa!$DG71,wa!$DE$47,wa!$DE$48,wa!$DE$49,wa!$DE$50,wa!$DE$51)</f>
        <v>0</v>
      </c>
      <c r="EE71" s="7">
        <f>DQ71*CHOOSE(wa!$DG71,wa!$DE$47,wa!$DE$48,wa!$DE$49,wa!$DE$50,wa!$DE$51)</f>
        <v>0</v>
      </c>
      <c r="EF71" s="7">
        <f>DR71*CHOOSE(wa!$DG71,wa!$DE$47,wa!$DE$48,wa!$DE$49,wa!$DE$50,wa!$DE$51)</f>
        <v>0</v>
      </c>
      <c r="EG71" s="7">
        <f>DS71*CHOOSE(wa!$DG71,wa!$DE$47,wa!$DE$48,wa!$DE$49,wa!$DE$50,wa!$DE$51)</f>
        <v>0</v>
      </c>
      <c r="EH71" s="7">
        <f>DT71*CHOOSE(wa!$DG71,wa!$DE$47,wa!$DE$48,wa!$DE$49,wa!$DE$50,wa!$DE$51)</f>
        <v>0</v>
      </c>
      <c r="EI71" s="7">
        <f>DU71*CHOOSE(wa!$DG71,wa!$DE$47,wa!$DE$48,wa!$DE$49,wa!$DE$50,wa!$DE$51)</f>
        <v>0</v>
      </c>
      <c r="EJ71" s="7">
        <f>DV71*CHOOSE(wa!$DG71,wa!$DE$47,wa!$DE$48,wa!$DE$49,wa!$DE$50,wa!$DE$51)</f>
        <v>0</v>
      </c>
      <c r="EK71">
        <f t="shared" si="29"/>
        <v>0</v>
      </c>
      <c r="EM71">
        <f t="shared" si="14"/>
        <v>0</v>
      </c>
      <c r="EN71">
        <f t="shared" si="30"/>
        <v>0</v>
      </c>
      <c r="EO71">
        <f t="shared" si="31"/>
        <v>0</v>
      </c>
      <c r="EP71">
        <f t="shared" si="32"/>
        <v>0</v>
      </c>
      <c r="EQ71">
        <f t="shared" si="33"/>
        <v>0</v>
      </c>
      <c r="ER71">
        <f t="shared" si="34"/>
        <v>0</v>
      </c>
      <c r="ES71">
        <f t="shared" si="35"/>
        <v>0</v>
      </c>
      <c r="ET71">
        <f t="shared" si="36"/>
        <v>0</v>
      </c>
      <c r="EU71">
        <f t="shared" si="37"/>
        <v>0</v>
      </c>
      <c r="EV71">
        <f t="shared" si="38"/>
        <v>0</v>
      </c>
      <c r="EW71">
        <f t="shared" si="39"/>
        <v>0</v>
      </c>
      <c r="EX71">
        <f t="shared" si="40"/>
        <v>0</v>
      </c>
      <c r="EY71">
        <f t="shared" si="41"/>
        <v>0</v>
      </c>
      <c r="FA71">
        <f t="shared" si="16"/>
        <v>0</v>
      </c>
      <c r="FB71">
        <f t="shared" si="123"/>
        <v>0</v>
      </c>
      <c r="FC71">
        <f t="shared" si="124"/>
        <v>0</v>
      </c>
      <c r="FD71">
        <f t="shared" si="125"/>
        <v>0</v>
      </c>
      <c r="FE71">
        <f t="shared" si="126"/>
        <v>0</v>
      </c>
      <c r="FF71">
        <f t="shared" si="127"/>
        <v>0</v>
      </c>
      <c r="FG71">
        <f t="shared" si="128"/>
        <v>0</v>
      </c>
      <c r="FH71">
        <f t="shared" si="129"/>
        <v>0</v>
      </c>
      <c r="FI71">
        <f t="shared" si="130"/>
        <v>0</v>
      </c>
      <c r="FJ71">
        <f t="shared" si="131"/>
        <v>0</v>
      </c>
      <c r="FK71">
        <f t="shared" si="132"/>
        <v>0</v>
      </c>
      <c r="FL71">
        <f t="shared" si="133"/>
        <v>0</v>
      </c>
      <c r="FM71">
        <f t="shared" si="53"/>
        <v>0</v>
      </c>
      <c r="FO71">
        <f t="shared" si="18"/>
        <v>0</v>
      </c>
      <c r="FP71">
        <f t="shared" si="134"/>
        <v>0</v>
      </c>
      <c r="FQ71">
        <f t="shared" si="135"/>
        <v>0</v>
      </c>
      <c r="FR71">
        <f t="shared" si="136"/>
        <v>0</v>
      </c>
      <c r="FS71">
        <f t="shared" si="137"/>
        <v>0</v>
      </c>
      <c r="FT71">
        <f t="shared" si="138"/>
        <v>0</v>
      </c>
      <c r="FU71">
        <f t="shared" si="139"/>
        <v>0</v>
      </c>
      <c r="FV71">
        <f t="shared" si="140"/>
        <v>0</v>
      </c>
      <c r="FW71">
        <f t="shared" si="141"/>
        <v>0</v>
      </c>
      <c r="FX71">
        <f t="shared" si="142"/>
        <v>0</v>
      </c>
      <c r="FY71">
        <f t="shared" si="143"/>
        <v>0</v>
      </c>
      <c r="FZ71">
        <f t="shared" si="144"/>
        <v>0</v>
      </c>
      <c r="GA71">
        <f t="shared" si="65"/>
        <v>0</v>
      </c>
      <c r="GC71">
        <f t="shared" si="20"/>
        <v>0</v>
      </c>
      <c r="GD71">
        <f t="shared" si="145"/>
        <v>0</v>
      </c>
      <c r="GE71">
        <f t="shared" si="146"/>
        <v>0</v>
      </c>
      <c r="GF71">
        <f t="shared" si="147"/>
        <v>0</v>
      </c>
      <c r="GG71">
        <f t="shared" si="148"/>
        <v>0</v>
      </c>
      <c r="GH71">
        <f t="shared" si="149"/>
        <v>0</v>
      </c>
      <c r="GI71">
        <f t="shared" si="150"/>
        <v>0</v>
      </c>
      <c r="GJ71">
        <f t="shared" si="151"/>
        <v>0</v>
      </c>
      <c r="GK71">
        <f t="shared" si="152"/>
        <v>0</v>
      </c>
      <c r="GL71">
        <f t="shared" si="153"/>
        <v>0</v>
      </c>
      <c r="GM71">
        <f t="shared" si="154"/>
        <v>0</v>
      </c>
      <c r="GN71">
        <f t="shared" si="155"/>
        <v>0</v>
      </c>
      <c r="GO71">
        <f t="shared" si="77"/>
        <v>0</v>
      </c>
    </row>
    <row r="72" spans="1:197" x14ac:dyDescent="0.3">
      <c r="A72" s="310" t="s">
        <v>175</v>
      </c>
      <c r="B72" s="333"/>
      <c r="C72" s="311"/>
      <c r="D72" s="28" t="e">
        <f>+D71+wa!D69</f>
        <v>#DIV/0!</v>
      </c>
      <c r="F72" s="7">
        <v>7</v>
      </c>
      <c r="G72" t="s">
        <v>266</v>
      </c>
      <c r="H72" s="7">
        <v>7</v>
      </c>
      <c r="M72" t="s">
        <v>298</v>
      </c>
      <c r="N72" s="7">
        <v>1</v>
      </c>
      <c r="O72" s="7">
        <f>+IF(N72=1,0,1)</f>
        <v>0</v>
      </c>
      <c r="P72" s="7">
        <f>+O72</f>
        <v>0</v>
      </c>
      <c r="Q72" s="7"/>
      <c r="R72" s="7">
        <f>N('8_Sls_Fcst_G'!E28)*CHOOSE(wa!$N72,wa!$I$47,wa!$I$48,wa!$I$49,wa!$I$50,wa!$I$51)</f>
        <v>0</v>
      </c>
      <c r="S72" s="7">
        <f>N('8_Sls_Fcst_G'!F28)*CHOOSE(wa!$N72,wa!$I$47,wa!$I$48,wa!$I$49,wa!$I$50,wa!$I$51)</f>
        <v>0</v>
      </c>
      <c r="T72" s="7">
        <f>N('8_Sls_Fcst_G'!G28)*CHOOSE(wa!$N72,wa!$I$47,wa!$I$48,wa!$I$49,wa!$I$50,wa!$I$51)</f>
        <v>0</v>
      </c>
      <c r="U72" s="7">
        <f>N('8_Sls_Fcst_G'!H28)*CHOOSE(wa!$N72,wa!$I$47,wa!$I$48,wa!$I$49,wa!$I$50,wa!$I$51)</f>
        <v>0</v>
      </c>
      <c r="V72" s="7">
        <f>N('8_Sls_Fcst_G'!I28)*CHOOSE(wa!$N72,wa!$I$47,wa!$I$48,wa!$I$49,wa!$I$50,wa!$I$51)</f>
        <v>0</v>
      </c>
      <c r="W72" s="7">
        <f>N('8_Sls_Fcst_G'!J28)*CHOOSE(wa!$N72,wa!$I$47,wa!$I$48,wa!$I$49,wa!$I$50,wa!$I$51)</f>
        <v>0</v>
      </c>
      <c r="X72" s="7">
        <f>N('8_Sls_Fcst_G'!K28)*CHOOSE(wa!$N72,wa!$I$47,wa!$I$48,wa!$I$49,wa!$I$50,wa!$I$51)</f>
        <v>0</v>
      </c>
      <c r="Y72" s="7">
        <f>N('8_Sls_Fcst_G'!L28)*CHOOSE(wa!$N72,wa!$I$47,wa!$I$48,wa!$I$49,wa!$I$50,wa!$I$51)</f>
        <v>0</v>
      </c>
      <c r="Z72" s="7">
        <f>N('8_Sls_Fcst_G'!M28)*CHOOSE(wa!$N72,wa!$I$47,wa!$I$48,wa!$I$49,wa!$I$50,wa!$I$51)</f>
        <v>0</v>
      </c>
      <c r="AA72" s="7">
        <f>N('8_Sls_Fcst_G'!N28)*CHOOSE(wa!$N72,wa!$I$47,wa!$I$48,wa!$I$49,wa!$I$50,wa!$I$51)</f>
        <v>0</v>
      </c>
      <c r="AB72" s="7">
        <f>N('8_Sls_Fcst_G'!O28)*CHOOSE(wa!$N72,wa!$I$47,wa!$I$48,wa!$I$49,wa!$I$50,wa!$I$51)</f>
        <v>0</v>
      </c>
      <c r="AC72" s="7">
        <f>N('8_Sls_Fcst_G'!P28)*CHOOSE(wa!$N72,wa!$I$47,wa!$I$48,wa!$I$49,wa!$I$50,wa!$I$51)</f>
        <v>0</v>
      </c>
      <c r="AD72" s="7">
        <f t="shared" si="22"/>
        <v>0</v>
      </c>
      <c r="AF72" s="7">
        <f>R72*CHOOSE(wa!$N72,wa!$J$47,wa!$J$48,wa!$J$49,wa!$J$50,wa!$J$51)</f>
        <v>0</v>
      </c>
      <c r="AG72" s="7">
        <f>S72*CHOOSE(wa!$N72,wa!$J$47,wa!$J$48,wa!$J$49,wa!$J$50,wa!$J$51)</f>
        <v>0</v>
      </c>
      <c r="AH72" s="7">
        <f>T72*CHOOSE(wa!$N72,wa!$J$47,wa!$J$48,wa!$J$49,wa!$J$50,wa!$J$51)</f>
        <v>0</v>
      </c>
      <c r="AI72" s="7">
        <f>U72*CHOOSE(wa!$N72,wa!$J$47,wa!$J$48,wa!$J$49,wa!$J$50,wa!$J$51)</f>
        <v>0</v>
      </c>
      <c r="AJ72" s="7">
        <f>V72*CHOOSE(wa!$N72,wa!$J$47,wa!$J$48,wa!$J$49,wa!$J$50,wa!$J$51)</f>
        <v>0</v>
      </c>
      <c r="AK72" s="7">
        <f>W72*CHOOSE(wa!$N72,wa!$J$47,wa!$J$48,wa!$J$49,wa!$J$50,wa!$J$51)</f>
        <v>0</v>
      </c>
      <c r="AL72" s="7">
        <f>X72*CHOOSE(wa!$N72,wa!$J$47,wa!$J$48,wa!$J$49,wa!$J$50,wa!$J$51)</f>
        <v>0</v>
      </c>
      <c r="AM72" s="7">
        <f>Y72*CHOOSE(wa!$N72,wa!$J$47,wa!$J$48,wa!$J$49,wa!$J$50,wa!$J$51)</f>
        <v>0</v>
      </c>
      <c r="AN72" s="7">
        <f>Z72*CHOOSE(wa!$N72,wa!$J$47,wa!$J$48,wa!$J$49,wa!$J$50,wa!$J$51)</f>
        <v>0</v>
      </c>
      <c r="AO72" s="7">
        <f>AA72*CHOOSE(wa!$N72,wa!$J$47,wa!$J$48,wa!$J$49,wa!$J$50,wa!$J$51)</f>
        <v>0</v>
      </c>
      <c r="AP72" s="7">
        <f>AB72*CHOOSE(wa!$N72,wa!$J$47,wa!$J$48,wa!$J$49,wa!$J$50,wa!$J$51)</f>
        <v>0</v>
      </c>
      <c r="AQ72" s="7">
        <f>AC72*CHOOSE(wa!$N72,wa!$J$47,wa!$J$48,wa!$J$49,wa!$J$50,wa!$J$51)</f>
        <v>0</v>
      </c>
      <c r="AR72">
        <f t="shared" si="78"/>
        <v>0</v>
      </c>
      <c r="AT72">
        <f t="shared" si="6"/>
        <v>0</v>
      </c>
      <c r="AU72">
        <f t="shared" ref="AU72:BE72" si="200">+IF($N72=AU$47,1,0)*S72</f>
        <v>0</v>
      </c>
      <c r="AV72">
        <f t="shared" si="200"/>
        <v>0</v>
      </c>
      <c r="AW72">
        <f t="shared" si="200"/>
        <v>0</v>
      </c>
      <c r="AX72">
        <f t="shared" si="200"/>
        <v>0</v>
      </c>
      <c r="AY72">
        <f t="shared" si="200"/>
        <v>0</v>
      </c>
      <c r="AZ72">
        <f t="shared" si="200"/>
        <v>0</v>
      </c>
      <c r="BA72">
        <f t="shared" si="200"/>
        <v>0</v>
      </c>
      <c r="BB72">
        <f t="shared" si="200"/>
        <v>0</v>
      </c>
      <c r="BC72">
        <f t="shared" si="200"/>
        <v>0</v>
      </c>
      <c r="BD72">
        <f t="shared" si="200"/>
        <v>0</v>
      </c>
      <c r="BE72">
        <f t="shared" si="200"/>
        <v>0</v>
      </c>
      <c r="BF72">
        <f t="shared" si="80"/>
        <v>0</v>
      </c>
      <c r="BH72">
        <f t="shared" si="8"/>
        <v>0</v>
      </c>
      <c r="BI72">
        <f t="shared" ref="BI72:BS72" si="201">+IF($N72=BI$47,1,0)*S72</f>
        <v>0</v>
      </c>
      <c r="BJ72">
        <f t="shared" si="201"/>
        <v>0</v>
      </c>
      <c r="BK72">
        <f t="shared" si="201"/>
        <v>0</v>
      </c>
      <c r="BL72">
        <f t="shared" si="201"/>
        <v>0</v>
      </c>
      <c r="BM72">
        <f t="shared" si="201"/>
        <v>0</v>
      </c>
      <c r="BN72">
        <f t="shared" si="201"/>
        <v>0</v>
      </c>
      <c r="BO72">
        <f t="shared" si="201"/>
        <v>0</v>
      </c>
      <c r="BP72">
        <f t="shared" si="201"/>
        <v>0</v>
      </c>
      <c r="BQ72">
        <f t="shared" si="201"/>
        <v>0</v>
      </c>
      <c r="BR72">
        <f t="shared" si="201"/>
        <v>0</v>
      </c>
      <c r="BS72">
        <f t="shared" si="201"/>
        <v>0</v>
      </c>
      <c r="BT72">
        <f t="shared" si="82"/>
        <v>0</v>
      </c>
      <c r="BV72">
        <f t="shared" si="10"/>
        <v>0</v>
      </c>
      <c r="BW72">
        <f t="shared" ref="BW72:CG72" si="202">+IF($N72=BW$47,1,0)*S72</f>
        <v>0</v>
      </c>
      <c r="BX72">
        <f t="shared" si="202"/>
        <v>0</v>
      </c>
      <c r="BY72">
        <f t="shared" si="202"/>
        <v>0</v>
      </c>
      <c r="BZ72">
        <f t="shared" si="202"/>
        <v>0</v>
      </c>
      <c r="CA72">
        <f t="shared" si="202"/>
        <v>0</v>
      </c>
      <c r="CB72">
        <f t="shared" si="202"/>
        <v>0</v>
      </c>
      <c r="CC72">
        <f t="shared" si="202"/>
        <v>0</v>
      </c>
      <c r="CD72">
        <f t="shared" si="202"/>
        <v>0</v>
      </c>
      <c r="CE72">
        <f t="shared" si="202"/>
        <v>0</v>
      </c>
      <c r="CF72">
        <f t="shared" si="202"/>
        <v>0</v>
      </c>
      <c r="CG72">
        <f t="shared" si="202"/>
        <v>0</v>
      </c>
      <c r="CH72">
        <f t="shared" si="84"/>
        <v>0</v>
      </c>
      <c r="CJ72">
        <f t="shared" si="12"/>
        <v>0</v>
      </c>
      <c r="CK72">
        <f t="shared" ref="CK72:CU72" si="203">+IF($N72=CK$47,1,0)*S72</f>
        <v>0</v>
      </c>
      <c r="CL72">
        <f t="shared" si="203"/>
        <v>0</v>
      </c>
      <c r="CM72">
        <f t="shared" si="203"/>
        <v>0</v>
      </c>
      <c r="CN72">
        <f t="shared" si="203"/>
        <v>0</v>
      </c>
      <c r="CO72">
        <f t="shared" si="203"/>
        <v>0</v>
      </c>
      <c r="CP72">
        <f t="shared" si="203"/>
        <v>0</v>
      </c>
      <c r="CQ72">
        <f t="shared" si="203"/>
        <v>0</v>
      </c>
      <c r="CR72">
        <f t="shared" si="203"/>
        <v>0</v>
      </c>
      <c r="CS72">
        <f t="shared" si="203"/>
        <v>0</v>
      </c>
      <c r="CT72">
        <f t="shared" si="203"/>
        <v>0</v>
      </c>
      <c r="CU72">
        <f t="shared" si="203"/>
        <v>0</v>
      </c>
      <c r="CV72">
        <f t="shared" si="86"/>
        <v>0</v>
      </c>
      <c r="DA72" s="7"/>
      <c r="DF72" s="7" t="s">
        <v>299</v>
      </c>
      <c r="DG72" s="7">
        <v>1</v>
      </c>
      <c r="DH72" s="7">
        <f>+IF(DG72=1,0,1)</f>
        <v>0</v>
      </c>
      <c r="DI72" s="7">
        <f>+DH72</f>
        <v>0</v>
      </c>
      <c r="DJ72" s="7"/>
      <c r="DK72" s="7">
        <f>N('10_Sls_Fcst_FS'!E28)*CHOOSE(wa!$DG72,wa!$DB$47,wa!$DB$48,wa!$DB$49,wa!$DB$50,wa!$DB$51)</f>
        <v>0</v>
      </c>
      <c r="DL72" s="7">
        <f>N('10_Sls_Fcst_FS'!F28)*CHOOSE(wa!$DG72,wa!$DB$47,wa!$DB$48,wa!$DB$49,wa!$DB$50,wa!$DB$51)</f>
        <v>0</v>
      </c>
      <c r="DM72" s="7">
        <f>N('10_Sls_Fcst_FS'!G28)*CHOOSE(wa!$DG72,wa!$DB$47,wa!$DB$48,wa!$DB$49,wa!$DB$50,wa!$DB$51)</f>
        <v>0</v>
      </c>
      <c r="DN72" s="7">
        <f>N('10_Sls_Fcst_FS'!H28)*CHOOSE(wa!$DG72,wa!$DB$47,wa!$DB$48,wa!$DB$49,wa!$DB$50,wa!$DB$51)</f>
        <v>0</v>
      </c>
      <c r="DO72" s="7">
        <f>N('10_Sls_Fcst_FS'!I28)*CHOOSE(wa!$DG72,wa!$DB$47,wa!$DB$48,wa!$DB$49,wa!$DB$50,wa!$DB$51)</f>
        <v>0</v>
      </c>
      <c r="DP72" s="7">
        <f>N('10_Sls_Fcst_FS'!J28)*CHOOSE(wa!$DG72,wa!$DB$47,wa!$DB$48,wa!$DB$49,wa!$DB$50,wa!$DB$51)</f>
        <v>0</v>
      </c>
      <c r="DQ72" s="7">
        <f>N('10_Sls_Fcst_FS'!K28)*CHOOSE(wa!$DG72,wa!$DB$47,wa!$DB$48,wa!$DB$49,wa!$DB$50,wa!$DB$51)</f>
        <v>0</v>
      </c>
      <c r="DR72" s="7">
        <f>N('10_Sls_Fcst_FS'!L28)*CHOOSE(wa!$DG72,wa!$DB$47,wa!$DB$48,wa!$DB$49,wa!$DB$50,wa!$DB$51)</f>
        <v>0</v>
      </c>
      <c r="DS72" s="7">
        <f>N('10_Sls_Fcst_FS'!M28)*CHOOSE(wa!$DG72,wa!$DB$47,wa!$DB$48,wa!$DB$49,wa!$DB$50,wa!$DB$51)</f>
        <v>0</v>
      </c>
      <c r="DT72" s="7">
        <f>N('10_Sls_Fcst_FS'!N28)*CHOOSE(wa!$DG72,wa!$DB$47,wa!$DB$48,wa!$DB$49,wa!$DB$50,wa!$DB$51)</f>
        <v>0</v>
      </c>
      <c r="DU72" s="7">
        <f>N('10_Sls_Fcst_FS'!O28)*CHOOSE(wa!$DG72,wa!$DB$47,wa!$DB$48,wa!$DB$49,wa!$DB$50,wa!$DB$51)</f>
        <v>0</v>
      </c>
      <c r="DV72" s="7">
        <f>N('10_Sls_Fcst_FS'!P28)*CHOOSE(wa!$DG72,wa!$DB$47,wa!$DB$48,wa!$DB$49,wa!$DB$50,wa!$DB$51)</f>
        <v>0</v>
      </c>
      <c r="DW72" s="7">
        <f t="shared" si="23"/>
        <v>0</v>
      </c>
      <c r="DX72" s="9"/>
      <c r="DY72" s="7">
        <f>DK72*CHOOSE(wa!$DG72,wa!$DC$47,wa!$DC$48,wa!$DC$49,wa!$DC$50,wa!$DC$51)</f>
        <v>0</v>
      </c>
      <c r="DZ72" s="7">
        <f>DL72*CHOOSE(wa!$DG72,wa!$DC$47,wa!$DC$48,wa!$DC$49,wa!$DC$50,wa!$DC$51)</f>
        <v>0</v>
      </c>
      <c r="EA72" s="7">
        <f>DM72*CHOOSE(wa!$DG72,wa!$DC$47,wa!$DC$48,wa!$DC$49,wa!$DC$50,wa!$DC$51)</f>
        <v>0</v>
      </c>
      <c r="EB72" s="7">
        <f>DN72*CHOOSE(wa!$DG72,wa!$DC$47,wa!$DC$48,wa!$DC$49,wa!$DC$50,wa!$DC$51)</f>
        <v>0</v>
      </c>
      <c r="EC72" s="7">
        <f>DO72*CHOOSE(wa!$DG72,wa!$DC$47,wa!$DC$48,wa!$DC$49,wa!$DC$50,wa!$DC$51)</f>
        <v>0</v>
      </c>
      <c r="ED72" s="7">
        <f>DP72*CHOOSE(wa!$DG72,wa!$DC$47,wa!$DC$48,wa!$DC$49,wa!$DC$50,wa!$DC$51)</f>
        <v>0</v>
      </c>
      <c r="EE72" s="7">
        <f>DQ72*CHOOSE(wa!$DG72,wa!$DC$47,wa!$DC$48,wa!$DC$49,wa!$DC$50,wa!$DC$51)</f>
        <v>0</v>
      </c>
      <c r="EF72" s="7">
        <f>DR72*CHOOSE(wa!$DG72,wa!$DC$47,wa!$DC$48,wa!$DC$49,wa!$DC$50,wa!$DC$51)</f>
        <v>0</v>
      </c>
      <c r="EG72" s="7">
        <f>DS72*CHOOSE(wa!$DG72,wa!$DC$47,wa!$DC$48,wa!$DC$49,wa!$DC$50,wa!$DC$51)</f>
        <v>0</v>
      </c>
      <c r="EH72" s="7">
        <f>DT72*CHOOSE(wa!$DG72,wa!$DC$47,wa!$DC$48,wa!$DC$49,wa!$DC$50,wa!$DC$51)</f>
        <v>0</v>
      </c>
      <c r="EI72" s="7">
        <f>DU72*CHOOSE(wa!$DG72,wa!$DC$47,wa!$DC$48,wa!$DC$49,wa!$DC$50,wa!$DC$51)</f>
        <v>0</v>
      </c>
      <c r="EJ72" s="7">
        <f>DV72*CHOOSE(wa!$DG72,wa!$DC$47,wa!$DC$48,wa!$DC$49,wa!$DC$50,wa!$DC$51)</f>
        <v>0</v>
      </c>
      <c r="EK72">
        <f t="shared" si="29"/>
        <v>0</v>
      </c>
      <c r="EM72">
        <f t="shared" si="14"/>
        <v>0</v>
      </c>
      <c r="EN72">
        <f t="shared" si="30"/>
        <v>0</v>
      </c>
      <c r="EO72">
        <f t="shared" si="31"/>
        <v>0</v>
      </c>
      <c r="EP72">
        <f t="shared" si="32"/>
        <v>0</v>
      </c>
      <c r="EQ72">
        <f t="shared" si="33"/>
        <v>0</v>
      </c>
      <c r="ER72">
        <f t="shared" si="34"/>
        <v>0</v>
      </c>
      <c r="ES72">
        <f t="shared" si="35"/>
        <v>0</v>
      </c>
      <c r="ET72">
        <f t="shared" si="36"/>
        <v>0</v>
      </c>
      <c r="EU72">
        <f t="shared" si="37"/>
        <v>0</v>
      </c>
      <c r="EV72">
        <f t="shared" si="38"/>
        <v>0</v>
      </c>
      <c r="EW72">
        <f t="shared" si="39"/>
        <v>0</v>
      </c>
      <c r="EX72">
        <f t="shared" si="40"/>
        <v>0</v>
      </c>
      <c r="EY72">
        <f t="shared" si="41"/>
        <v>0</v>
      </c>
      <c r="FA72">
        <f t="shared" si="16"/>
        <v>0</v>
      </c>
      <c r="FB72">
        <f t="shared" si="123"/>
        <v>0</v>
      </c>
      <c r="FC72">
        <f t="shared" si="124"/>
        <v>0</v>
      </c>
      <c r="FD72">
        <f t="shared" si="125"/>
        <v>0</v>
      </c>
      <c r="FE72">
        <f t="shared" si="126"/>
        <v>0</v>
      </c>
      <c r="FF72">
        <f t="shared" si="127"/>
        <v>0</v>
      </c>
      <c r="FG72">
        <f t="shared" si="128"/>
        <v>0</v>
      </c>
      <c r="FH72">
        <f t="shared" si="129"/>
        <v>0</v>
      </c>
      <c r="FI72">
        <f t="shared" si="130"/>
        <v>0</v>
      </c>
      <c r="FJ72">
        <f t="shared" si="131"/>
        <v>0</v>
      </c>
      <c r="FK72">
        <f t="shared" si="132"/>
        <v>0</v>
      </c>
      <c r="FL72">
        <f t="shared" si="133"/>
        <v>0</v>
      </c>
      <c r="FM72">
        <f t="shared" si="53"/>
        <v>0</v>
      </c>
      <c r="FO72">
        <f t="shared" si="18"/>
        <v>0</v>
      </c>
      <c r="FP72">
        <f t="shared" si="134"/>
        <v>0</v>
      </c>
      <c r="FQ72">
        <f t="shared" si="135"/>
        <v>0</v>
      </c>
      <c r="FR72">
        <f t="shared" si="136"/>
        <v>0</v>
      </c>
      <c r="FS72">
        <f t="shared" si="137"/>
        <v>0</v>
      </c>
      <c r="FT72">
        <f t="shared" si="138"/>
        <v>0</v>
      </c>
      <c r="FU72">
        <f t="shared" si="139"/>
        <v>0</v>
      </c>
      <c r="FV72">
        <f t="shared" si="140"/>
        <v>0</v>
      </c>
      <c r="FW72">
        <f t="shared" si="141"/>
        <v>0</v>
      </c>
      <c r="FX72">
        <f t="shared" si="142"/>
        <v>0</v>
      </c>
      <c r="FY72">
        <f t="shared" si="143"/>
        <v>0</v>
      </c>
      <c r="FZ72">
        <f t="shared" si="144"/>
        <v>0</v>
      </c>
      <c r="GA72">
        <f t="shared" si="65"/>
        <v>0</v>
      </c>
      <c r="GC72">
        <f t="shared" si="20"/>
        <v>0</v>
      </c>
      <c r="GD72">
        <f t="shared" si="145"/>
        <v>0</v>
      </c>
      <c r="GE72">
        <f t="shared" si="146"/>
        <v>0</v>
      </c>
      <c r="GF72">
        <f t="shared" si="147"/>
        <v>0</v>
      </c>
      <c r="GG72">
        <f t="shared" si="148"/>
        <v>0</v>
      </c>
      <c r="GH72">
        <f t="shared" si="149"/>
        <v>0</v>
      </c>
      <c r="GI72">
        <f t="shared" si="150"/>
        <v>0</v>
      </c>
      <c r="GJ72">
        <f t="shared" si="151"/>
        <v>0</v>
      </c>
      <c r="GK72">
        <f t="shared" si="152"/>
        <v>0</v>
      </c>
      <c r="GL72">
        <f t="shared" si="153"/>
        <v>0</v>
      </c>
      <c r="GM72">
        <f t="shared" si="154"/>
        <v>0</v>
      </c>
      <c r="GN72">
        <f t="shared" si="155"/>
        <v>0</v>
      </c>
      <c r="GO72">
        <f t="shared" si="77"/>
        <v>0</v>
      </c>
    </row>
    <row r="73" spans="1:197" x14ac:dyDescent="0.3">
      <c r="F73" s="7">
        <v>8</v>
      </c>
      <c r="G73" t="s">
        <v>267</v>
      </c>
      <c r="H73" s="7">
        <v>8</v>
      </c>
      <c r="M73" s="7" t="s">
        <v>299</v>
      </c>
      <c r="N73">
        <f>+N72</f>
        <v>1</v>
      </c>
      <c r="O73">
        <f>+O72</f>
        <v>0</v>
      </c>
      <c r="Q73">
        <f>+O73</f>
        <v>0</v>
      </c>
      <c r="R73" s="7">
        <f>N('8_Sls_Fcst_G'!E29)*CHOOSE(wa!$N73,wa!$K$47,wa!$K$48,wa!$K$49,wa!$K$50,wa!$K$51)</f>
        <v>0</v>
      </c>
      <c r="S73" s="7">
        <f>N('8_Sls_Fcst_G'!F29)*CHOOSE(wa!$N73,wa!$K$47,wa!$K$48,wa!$K$49,wa!$K$50,wa!$K$51)</f>
        <v>0</v>
      </c>
      <c r="T73" s="7">
        <f>N('8_Sls_Fcst_G'!G29)*CHOOSE(wa!$N73,wa!$K$47,wa!$K$48,wa!$K$49,wa!$K$50,wa!$K$51)</f>
        <v>0</v>
      </c>
      <c r="U73" s="7">
        <f>N('8_Sls_Fcst_G'!H29)*CHOOSE(wa!$N73,wa!$K$47,wa!$K$48,wa!$K$49,wa!$K$50,wa!$K$51)</f>
        <v>0</v>
      </c>
      <c r="V73" s="7">
        <f>N('8_Sls_Fcst_G'!I29)*CHOOSE(wa!$N73,wa!$K$47,wa!$K$48,wa!$K$49,wa!$K$50,wa!$K$51)</f>
        <v>0</v>
      </c>
      <c r="W73" s="7">
        <f>N('8_Sls_Fcst_G'!J29)*CHOOSE(wa!$N73,wa!$K$47,wa!$K$48,wa!$K$49,wa!$K$50,wa!$K$51)</f>
        <v>0</v>
      </c>
      <c r="X73" s="7">
        <f>N('8_Sls_Fcst_G'!K29)*CHOOSE(wa!$N73,wa!$K$47,wa!$K$48,wa!$K$49,wa!$K$50,wa!$K$51)</f>
        <v>0</v>
      </c>
      <c r="Y73" s="7">
        <f>N('8_Sls_Fcst_G'!L29)*CHOOSE(wa!$N73,wa!$K$47,wa!$K$48,wa!$K$49,wa!$K$50,wa!$K$51)</f>
        <v>0</v>
      </c>
      <c r="Z73" s="7">
        <f>N('8_Sls_Fcst_G'!M29)*CHOOSE(wa!$N73,wa!$K$47,wa!$K$48,wa!$K$49,wa!$K$50,wa!$K$51)</f>
        <v>0</v>
      </c>
      <c r="AA73" s="7">
        <f>N('8_Sls_Fcst_G'!N29)*CHOOSE(wa!$N73,wa!$K$47,wa!$K$48,wa!$K$49,wa!$K$50,wa!$K$51)</f>
        <v>0</v>
      </c>
      <c r="AB73" s="7">
        <f>N('8_Sls_Fcst_G'!O29)*CHOOSE(wa!$N73,wa!$K$47,wa!$K$48,wa!$K$49,wa!$K$50,wa!$K$51)</f>
        <v>0</v>
      </c>
      <c r="AC73" s="7">
        <f>N('8_Sls_Fcst_G'!P29)*CHOOSE(wa!$N73,wa!$K$47,wa!$K$48,wa!$K$49,wa!$K$50,wa!$K$51)</f>
        <v>0</v>
      </c>
      <c r="AD73" s="7">
        <f t="shared" si="22"/>
        <v>0</v>
      </c>
      <c r="AF73" s="7">
        <f>R73*CHOOSE(wa!$N73,wa!$L$47,wa!$L$48,wa!$L$49,wa!$L$50,wa!$L$51)</f>
        <v>0</v>
      </c>
      <c r="AG73" s="7">
        <f>S73*CHOOSE(wa!$N73,wa!$L$47,wa!$L$48,wa!$L$49,wa!$L$50,wa!$L$51)</f>
        <v>0</v>
      </c>
      <c r="AH73" s="7">
        <f>T73*CHOOSE(wa!$N73,wa!$L$47,wa!$L$48,wa!$L$49,wa!$L$50,wa!$L$51)</f>
        <v>0</v>
      </c>
      <c r="AI73" s="7">
        <f>U73*CHOOSE(wa!$N73,wa!$L$47,wa!$L$48,wa!$L$49,wa!$L$50,wa!$L$51)</f>
        <v>0</v>
      </c>
      <c r="AJ73" s="7">
        <f>V73*CHOOSE(wa!$N73,wa!$L$47,wa!$L$48,wa!$L$49,wa!$L$50,wa!$L$51)</f>
        <v>0</v>
      </c>
      <c r="AK73" s="7">
        <f>W73*CHOOSE(wa!$N73,wa!$L$47,wa!$L$48,wa!$L$49,wa!$L$50,wa!$L$51)</f>
        <v>0</v>
      </c>
      <c r="AL73" s="7">
        <f>X73*CHOOSE(wa!$N73,wa!$L$47,wa!$L$48,wa!$L$49,wa!$L$50,wa!$L$51)</f>
        <v>0</v>
      </c>
      <c r="AM73" s="7">
        <f>Y73*CHOOSE(wa!$N73,wa!$L$47,wa!$L$48,wa!$L$49,wa!$L$50,wa!$L$51)</f>
        <v>0</v>
      </c>
      <c r="AN73" s="7">
        <f>Z73*CHOOSE(wa!$N73,wa!$L$47,wa!$L$48,wa!$L$49,wa!$L$50,wa!$L$51)</f>
        <v>0</v>
      </c>
      <c r="AO73" s="7">
        <f>AA73*CHOOSE(wa!$N73,wa!$L$47,wa!$L$48,wa!$L$49,wa!$L$50,wa!$L$51)</f>
        <v>0</v>
      </c>
      <c r="AP73" s="7">
        <f>AB73*CHOOSE(wa!$N73,wa!$L$47,wa!$L$48,wa!$L$49,wa!$L$50,wa!$L$51)</f>
        <v>0</v>
      </c>
      <c r="AQ73" s="7">
        <f>AC73*CHOOSE(wa!$N73,wa!$L$47,wa!$L$48,wa!$L$49,wa!$L$50,wa!$L$51)</f>
        <v>0</v>
      </c>
      <c r="AR73">
        <f t="shared" si="78"/>
        <v>0</v>
      </c>
      <c r="AT73">
        <f t="shared" si="6"/>
        <v>0</v>
      </c>
      <c r="AU73">
        <f t="shared" ref="AU73:BE73" si="204">+IF($N73=AU$47,1,0)*S73</f>
        <v>0</v>
      </c>
      <c r="AV73">
        <f t="shared" si="204"/>
        <v>0</v>
      </c>
      <c r="AW73">
        <f t="shared" si="204"/>
        <v>0</v>
      </c>
      <c r="AX73">
        <f t="shared" si="204"/>
        <v>0</v>
      </c>
      <c r="AY73">
        <f t="shared" si="204"/>
        <v>0</v>
      </c>
      <c r="AZ73">
        <f t="shared" si="204"/>
        <v>0</v>
      </c>
      <c r="BA73">
        <f t="shared" si="204"/>
        <v>0</v>
      </c>
      <c r="BB73">
        <f t="shared" si="204"/>
        <v>0</v>
      </c>
      <c r="BC73">
        <f t="shared" si="204"/>
        <v>0</v>
      </c>
      <c r="BD73">
        <f t="shared" si="204"/>
        <v>0</v>
      </c>
      <c r="BE73">
        <f t="shared" si="204"/>
        <v>0</v>
      </c>
      <c r="BF73">
        <f t="shared" si="80"/>
        <v>0</v>
      </c>
      <c r="BH73">
        <f t="shared" si="8"/>
        <v>0</v>
      </c>
      <c r="BI73">
        <f t="shared" ref="BI73:BS73" si="205">+IF($N73=BI$47,1,0)*S73</f>
        <v>0</v>
      </c>
      <c r="BJ73">
        <f t="shared" si="205"/>
        <v>0</v>
      </c>
      <c r="BK73">
        <f t="shared" si="205"/>
        <v>0</v>
      </c>
      <c r="BL73">
        <f t="shared" si="205"/>
        <v>0</v>
      </c>
      <c r="BM73">
        <f t="shared" si="205"/>
        <v>0</v>
      </c>
      <c r="BN73">
        <f t="shared" si="205"/>
        <v>0</v>
      </c>
      <c r="BO73">
        <f t="shared" si="205"/>
        <v>0</v>
      </c>
      <c r="BP73">
        <f t="shared" si="205"/>
        <v>0</v>
      </c>
      <c r="BQ73">
        <f t="shared" si="205"/>
        <v>0</v>
      </c>
      <c r="BR73">
        <f t="shared" si="205"/>
        <v>0</v>
      </c>
      <c r="BS73">
        <f t="shared" si="205"/>
        <v>0</v>
      </c>
      <c r="BT73">
        <f t="shared" si="82"/>
        <v>0</v>
      </c>
      <c r="BV73">
        <f t="shared" si="10"/>
        <v>0</v>
      </c>
      <c r="BW73">
        <f t="shared" ref="BW73:CG73" si="206">+IF($N73=BW$47,1,0)*S73</f>
        <v>0</v>
      </c>
      <c r="BX73">
        <f t="shared" si="206"/>
        <v>0</v>
      </c>
      <c r="BY73">
        <f t="shared" si="206"/>
        <v>0</v>
      </c>
      <c r="BZ73">
        <f t="shared" si="206"/>
        <v>0</v>
      </c>
      <c r="CA73">
        <f t="shared" si="206"/>
        <v>0</v>
      </c>
      <c r="CB73">
        <f t="shared" si="206"/>
        <v>0</v>
      </c>
      <c r="CC73">
        <f t="shared" si="206"/>
        <v>0</v>
      </c>
      <c r="CD73">
        <f t="shared" si="206"/>
        <v>0</v>
      </c>
      <c r="CE73">
        <f t="shared" si="206"/>
        <v>0</v>
      </c>
      <c r="CF73">
        <f t="shared" si="206"/>
        <v>0</v>
      </c>
      <c r="CG73">
        <f t="shared" si="206"/>
        <v>0</v>
      </c>
      <c r="CH73">
        <f t="shared" si="84"/>
        <v>0</v>
      </c>
      <c r="CJ73">
        <f t="shared" si="12"/>
        <v>0</v>
      </c>
      <c r="CK73">
        <f t="shared" ref="CK73:CU73" si="207">+IF($N73=CK$47,1,0)*S73</f>
        <v>0</v>
      </c>
      <c r="CL73">
        <f t="shared" si="207"/>
        <v>0</v>
      </c>
      <c r="CM73">
        <f t="shared" si="207"/>
        <v>0</v>
      </c>
      <c r="CN73">
        <f t="shared" si="207"/>
        <v>0</v>
      </c>
      <c r="CO73">
        <f t="shared" si="207"/>
        <v>0</v>
      </c>
      <c r="CP73">
        <f t="shared" si="207"/>
        <v>0</v>
      </c>
      <c r="CQ73">
        <f t="shared" si="207"/>
        <v>0</v>
      </c>
      <c r="CR73">
        <f t="shared" si="207"/>
        <v>0</v>
      </c>
      <c r="CS73">
        <f t="shared" si="207"/>
        <v>0</v>
      </c>
      <c r="CT73">
        <f t="shared" si="207"/>
        <v>0</v>
      </c>
      <c r="CU73">
        <f t="shared" si="207"/>
        <v>0</v>
      </c>
      <c r="CV73">
        <f t="shared" si="86"/>
        <v>0</v>
      </c>
      <c r="DA73" s="7"/>
      <c r="DF73" t="s">
        <v>320</v>
      </c>
      <c r="DG73">
        <f>+DG72</f>
        <v>1</v>
      </c>
      <c r="DH73">
        <f>+DH72</f>
        <v>0</v>
      </c>
      <c r="DJ73">
        <f>+DH73</f>
        <v>0</v>
      </c>
      <c r="DK73" s="7">
        <f>N('10_Sls_Fcst_FS'!E29)*CHOOSE(wa!$DG73,wa!$DD$47,wa!$DD$48,wa!$DD$49,wa!$DD$50,wa!$DD$51)</f>
        <v>0</v>
      </c>
      <c r="DL73" s="7">
        <f>N('10_Sls_Fcst_FS'!F29)*CHOOSE(wa!$DG73,wa!$DD$47,wa!$DD$48,wa!$DD$49,wa!$DD$50,wa!$DD$51)</f>
        <v>0</v>
      </c>
      <c r="DM73" s="7">
        <f>N('10_Sls_Fcst_FS'!G29)*CHOOSE(wa!$DG73,wa!$DD$47,wa!$DD$48,wa!$DD$49,wa!$DD$50,wa!$DD$51)</f>
        <v>0</v>
      </c>
      <c r="DN73" s="7">
        <f>N('10_Sls_Fcst_FS'!H29)*CHOOSE(wa!$DG73,wa!$DD$47,wa!$DD$48,wa!$DD$49,wa!$DD$50,wa!$DD$51)</f>
        <v>0</v>
      </c>
      <c r="DO73" s="7">
        <f>N('10_Sls_Fcst_FS'!I29)*CHOOSE(wa!$DG73,wa!$DD$47,wa!$DD$48,wa!$DD$49,wa!$DD$50,wa!$DD$51)</f>
        <v>0</v>
      </c>
      <c r="DP73" s="7">
        <f>N('10_Sls_Fcst_FS'!J29)*CHOOSE(wa!$DG73,wa!$DD$47,wa!$DD$48,wa!$DD$49,wa!$DD$50,wa!$DD$51)</f>
        <v>0</v>
      </c>
      <c r="DQ73" s="7">
        <f>N('10_Sls_Fcst_FS'!K29)*CHOOSE(wa!$DG73,wa!$DD$47,wa!$DD$48,wa!$DD$49,wa!$DD$50,wa!$DD$51)</f>
        <v>0</v>
      </c>
      <c r="DR73" s="7">
        <f>N('10_Sls_Fcst_FS'!L29)*CHOOSE(wa!$DG73,wa!$DD$47,wa!$DD$48,wa!$DD$49,wa!$DD$50,wa!$DD$51)</f>
        <v>0</v>
      </c>
      <c r="DS73" s="7">
        <f>N('10_Sls_Fcst_FS'!M29)*CHOOSE(wa!$DG73,wa!$DD$47,wa!$DD$48,wa!$DD$49,wa!$DD$50,wa!$DD$51)</f>
        <v>0</v>
      </c>
      <c r="DT73" s="7">
        <f>N('10_Sls_Fcst_FS'!N29)*CHOOSE(wa!$DG73,wa!$DD$47,wa!$DD$48,wa!$DD$49,wa!$DD$50,wa!$DD$51)</f>
        <v>0</v>
      </c>
      <c r="DU73" s="7">
        <f>N('10_Sls_Fcst_FS'!O29)*CHOOSE(wa!$DG73,wa!$DD$47,wa!$DD$48,wa!$DD$49,wa!$DD$50,wa!$DD$51)</f>
        <v>0</v>
      </c>
      <c r="DV73" s="7">
        <f>N('10_Sls_Fcst_FS'!P29)*CHOOSE(wa!$DG73,wa!$DD$47,wa!$DD$48,wa!$DD$49,wa!$DD$50,wa!$DD$51)</f>
        <v>0</v>
      </c>
      <c r="DW73" s="7">
        <f t="shared" si="23"/>
        <v>0</v>
      </c>
      <c r="DX73" s="9"/>
      <c r="DY73" s="7">
        <f>DK73*CHOOSE(wa!$DG73,wa!$DE$47,wa!$DE$48,wa!$DE$49,wa!$DE$50,wa!$DE$51)</f>
        <v>0</v>
      </c>
      <c r="DZ73" s="7">
        <f>DL73*CHOOSE(wa!$DG73,wa!$DE$47,wa!$DE$48,wa!$DE$49,wa!$DE$50,wa!$DE$51)</f>
        <v>0</v>
      </c>
      <c r="EA73" s="7">
        <f>DM73*CHOOSE(wa!$DG73,wa!$DE$47,wa!$DE$48,wa!$DE$49,wa!$DE$50,wa!$DE$51)</f>
        <v>0</v>
      </c>
      <c r="EB73" s="7">
        <f>DN73*CHOOSE(wa!$DG73,wa!$DE$47,wa!$DE$48,wa!$DE$49,wa!$DE$50,wa!$DE$51)</f>
        <v>0</v>
      </c>
      <c r="EC73" s="7">
        <f>DO73*CHOOSE(wa!$DG73,wa!$DE$47,wa!$DE$48,wa!$DE$49,wa!$DE$50,wa!$DE$51)</f>
        <v>0</v>
      </c>
      <c r="ED73" s="7">
        <f>DP73*CHOOSE(wa!$DG73,wa!$DE$47,wa!$DE$48,wa!$DE$49,wa!$DE$50,wa!$DE$51)</f>
        <v>0</v>
      </c>
      <c r="EE73" s="7">
        <f>DQ73*CHOOSE(wa!$DG73,wa!$DE$47,wa!$DE$48,wa!$DE$49,wa!$DE$50,wa!$DE$51)</f>
        <v>0</v>
      </c>
      <c r="EF73" s="7">
        <f>DR73*CHOOSE(wa!$DG73,wa!$DE$47,wa!$DE$48,wa!$DE$49,wa!$DE$50,wa!$DE$51)</f>
        <v>0</v>
      </c>
      <c r="EG73" s="7">
        <f>DS73*CHOOSE(wa!$DG73,wa!$DE$47,wa!$DE$48,wa!$DE$49,wa!$DE$50,wa!$DE$51)</f>
        <v>0</v>
      </c>
      <c r="EH73" s="7">
        <f>DT73*CHOOSE(wa!$DG73,wa!$DE$47,wa!$DE$48,wa!$DE$49,wa!$DE$50,wa!$DE$51)</f>
        <v>0</v>
      </c>
      <c r="EI73" s="7">
        <f>DU73*CHOOSE(wa!$DG73,wa!$DE$47,wa!$DE$48,wa!$DE$49,wa!$DE$50,wa!$DE$51)</f>
        <v>0</v>
      </c>
      <c r="EJ73" s="7">
        <f>DV73*CHOOSE(wa!$DG73,wa!$DE$47,wa!$DE$48,wa!$DE$49,wa!$DE$50,wa!$DE$51)</f>
        <v>0</v>
      </c>
      <c r="EK73">
        <f t="shared" si="29"/>
        <v>0</v>
      </c>
      <c r="EM73">
        <f t="shared" si="14"/>
        <v>0</v>
      </c>
      <c r="EN73">
        <f t="shared" si="30"/>
        <v>0</v>
      </c>
      <c r="EO73">
        <f t="shared" si="31"/>
        <v>0</v>
      </c>
      <c r="EP73">
        <f t="shared" si="32"/>
        <v>0</v>
      </c>
      <c r="EQ73">
        <f t="shared" si="33"/>
        <v>0</v>
      </c>
      <c r="ER73">
        <f t="shared" si="34"/>
        <v>0</v>
      </c>
      <c r="ES73">
        <f t="shared" si="35"/>
        <v>0</v>
      </c>
      <c r="ET73">
        <f t="shared" si="36"/>
        <v>0</v>
      </c>
      <c r="EU73">
        <f t="shared" si="37"/>
        <v>0</v>
      </c>
      <c r="EV73">
        <f t="shared" si="38"/>
        <v>0</v>
      </c>
      <c r="EW73">
        <f t="shared" si="39"/>
        <v>0</v>
      </c>
      <c r="EX73">
        <f t="shared" si="40"/>
        <v>0</v>
      </c>
      <c r="EY73">
        <f t="shared" si="41"/>
        <v>0</v>
      </c>
      <c r="FA73">
        <f t="shared" si="16"/>
        <v>0</v>
      </c>
      <c r="FB73">
        <f t="shared" si="123"/>
        <v>0</v>
      </c>
      <c r="FC73">
        <f t="shared" si="124"/>
        <v>0</v>
      </c>
      <c r="FD73">
        <f t="shared" si="125"/>
        <v>0</v>
      </c>
      <c r="FE73">
        <f t="shared" si="126"/>
        <v>0</v>
      </c>
      <c r="FF73">
        <f t="shared" si="127"/>
        <v>0</v>
      </c>
      <c r="FG73">
        <f t="shared" si="128"/>
        <v>0</v>
      </c>
      <c r="FH73">
        <f t="shared" si="129"/>
        <v>0</v>
      </c>
      <c r="FI73">
        <f t="shared" si="130"/>
        <v>0</v>
      </c>
      <c r="FJ73">
        <f t="shared" si="131"/>
        <v>0</v>
      </c>
      <c r="FK73">
        <f t="shared" si="132"/>
        <v>0</v>
      </c>
      <c r="FL73">
        <f t="shared" si="133"/>
        <v>0</v>
      </c>
      <c r="FM73">
        <f t="shared" si="53"/>
        <v>0</v>
      </c>
      <c r="FO73">
        <f t="shared" si="18"/>
        <v>0</v>
      </c>
      <c r="FP73">
        <f t="shared" si="134"/>
        <v>0</v>
      </c>
      <c r="FQ73">
        <f t="shared" si="135"/>
        <v>0</v>
      </c>
      <c r="FR73">
        <f t="shared" si="136"/>
        <v>0</v>
      </c>
      <c r="FS73">
        <f t="shared" si="137"/>
        <v>0</v>
      </c>
      <c r="FT73">
        <f t="shared" si="138"/>
        <v>0</v>
      </c>
      <c r="FU73">
        <f t="shared" si="139"/>
        <v>0</v>
      </c>
      <c r="FV73">
        <f t="shared" si="140"/>
        <v>0</v>
      </c>
      <c r="FW73">
        <f t="shared" si="141"/>
        <v>0</v>
      </c>
      <c r="FX73">
        <f t="shared" si="142"/>
        <v>0</v>
      </c>
      <c r="FY73">
        <f t="shared" si="143"/>
        <v>0</v>
      </c>
      <c r="FZ73">
        <f t="shared" si="144"/>
        <v>0</v>
      </c>
      <c r="GA73">
        <f t="shared" si="65"/>
        <v>0</v>
      </c>
      <c r="GC73">
        <f t="shared" si="20"/>
        <v>0</v>
      </c>
      <c r="GD73">
        <f t="shared" si="145"/>
        <v>0</v>
      </c>
      <c r="GE73">
        <f t="shared" si="146"/>
        <v>0</v>
      </c>
      <c r="GF73">
        <f t="shared" si="147"/>
        <v>0</v>
      </c>
      <c r="GG73">
        <f t="shared" si="148"/>
        <v>0</v>
      </c>
      <c r="GH73">
        <f t="shared" si="149"/>
        <v>0</v>
      </c>
      <c r="GI73">
        <f t="shared" si="150"/>
        <v>0</v>
      </c>
      <c r="GJ73">
        <f t="shared" si="151"/>
        <v>0</v>
      </c>
      <c r="GK73">
        <f t="shared" si="152"/>
        <v>0</v>
      </c>
      <c r="GL73">
        <f t="shared" si="153"/>
        <v>0</v>
      </c>
      <c r="GM73">
        <f t="shared" si="154"/>
        <v>0</v>
      </c>
      <c r="GN73">
        <f t="shared" si="155"/>
        <v>0</v>
      </c>
      <c r="GO73">
        <f t="shared" si="77"/>
        <v>0</v>
      </c>
    </row>
    <row r="74" spans="1:197" x14ac:dyDescent="0.3">
      <c r="F74" s="7">
        <v>9</v>
      </c>
      <c r="G74" t="s">
        <v>268</v>
      </c>
      <c r="H74" s="7">
        <v>9</v>
      </c>
      <c r="M74" t="s">
        <v>320</v>
      </c>
      <c r="N74" s="7">
        <v>1</v>
      </c>
      <c r="O74" s="7">
        <f>+IF(N74=1,0,1)</f>
        <v>0</v>
      </c>
      <c r="P74" s="7">
        <f>+O74</f>
        <v>0</v>
      </c>
      <c r="Q74" s="7"/>
      <c r="R74" s="7">
        <f>N('8_Sls_Fcst_G'!E30)*CHOOSE(wa!$N74,wa!$I$47,wa!$I$48,wa!$I$49,wa!$I$50,wa!$I$51)</f>
        <v>0</v>
      </c>
      <c r="S74" s="7">
        <f>N('8_Sls_Fcst_G'!F30)*CHOOSE(wa!$N74,wa!$I$47,wa!$I$48,wa!$I$49,wa!$I$50,wa!$I$51)</f>
        <v>0</v>
      </c>
      <c r="T74" s="7">
        <f>N('8_Sls_Fcst_G'!G30)*CHOOSE(wa!$N74,wa!$I$47,wa!$I$48,wa!$I$49,wa!$I$50,wa!$I$51)</f>
        <v>0</v>
      </c>
      <c r="U74" s="7">
        <f>N('8_Sls_Fcst_G'!H30)*CHOOSE(wa!$N74,wa!$I$47,wa!$I$48,wa!$I$49,wa!$I$50,wa!$I$51)</f>
        <v>0</v>
      </c>
      <c r="V74" s="7">
        <f>N('8_Sls_Fcst_G'!I30)*CHOOSE(wa!$N74,wa!$I$47,wa!$I$48,wa!$I$49,wa!$I$50,wa!$I$51)</f>
        <v>0</v>
      </c>
      <c r="W74" s="7">
        <f>N('8_Sls_Fcst_G'!J30)*CHOOSE(wa!$N74,wa!$I$47,wa!$I$48,wa!$I$49,wa!$I$50,wa!$I$51)</f>
        <v>0</v>
      </c>
      <c r="X74" s="7">
        <f>N('8_Sls_Fcst_G'!K30)*CHOOSE(wa!$N74,wa!$I$47,wa!$I$48,wa!$I$49,wa!$I$50,wa!$I$51)</f>
        <v>0</v>
      </c>
      <c r="Y74" s="7">
        <f>N('8_Sls_Fcst_G'!L30)*CHOOSE(wa!$N74,wa!$I$47,wa!$I$48,wa!$I$49,wa!$I$50,wa!$I$51)</f>
        <v>0</v>
      </c>
      <c r="Z74" s="7">
        <f>N('8_Sls_Fcst_G'!M30)*CHOOSE(wa!$N74,wa!$I$47,wa!$I$48,wa!$I$49,wa!$I$50,wa!$I$51)</f>
        <v>0</v>
      </c>
      <c r="AA74" s="7">
        <f>N('8_Sls_Fcst_G'!N30)*CHOOSE(wa!$N74,wa!$I$47,wa!$I$48,wa!$I$49,wa!$I$50,wa!$I$51)</f>
        <v>0</v>
      </c>
      <c r="AB74" s="7">
        <f>N('8_Sls_Fcst_G'!O30)*CHOOSE(wa!$N74,wa!$I$47,wa!$I$48,wa!$I$49,wa!$I$50,wa!$I$51)</f>
        <v>0</v>
      </c>
      <c r="AC74" s="7">
        <f>N('8_Sls_Fcst_G'!P30)*CHOOSE(wa!$N74,wa!$I$47,wa!$I$48,wa!$I$49,wa!$I$50,wa!$I$51)</f>
        <v>0</v>
      </c>
      <c r="AD74" s="7">
        <f t="shared" si="22"/>
        <v>0</v>
      </c>
      <c r="AF74" s="7">
        <f>R74*CHOOSE(wa!$N74,wa!$J$47,wa!$J$48,wa!$J$49,wa!$J$50,wa!$J$51)</f>
        <v>0</v>
      </c>
      <c r="AG74" s="7">
        <f>S74*CHOOSE(wa!$N74,wa!$J$47,wa!$J$48,wa!$J$49,wa!$J$50,wa!$J$51)</f>
        <v>0</v>
      </c>
      <c r="AH74" s="7">
        <f>T74*CHOOSE(wa!$N74,wa!$J$47,wa!$J$48,wa!$J$49,wa!$J$50,wa!$J$51)</f>
        <v>0</v>
      </c>
      <c r="AI74" s="7">
        <f>U74*CHOOSE(wa!$N74,wa!$J$47,wa!$J$48,wa!$J$49,wa!$J$50,wa!$J$51)</f>
        <v>0</v>
      </c>
      <c r="AJ74" s="7">
        <f>V74*CHOOSE(wa!$N74,wa!$J$47,wa!$J$48,wa!$J$49,wa!$J$50,wa!$J$51)</f>
        <v>0</v>
      </c>
      <c r="AK74" s="7">
        <f>W74*CHOOSE(wa!$N74,wa!$J$47,wa!$J$48,wa!$J$49,wa!$J$50,wa!$J$51)</f>
        <v>0</v>
      </c>
      <c r="AL74" s="7">
        <f>X74*CHOOSE(wa!$N74,wa!$J$47,wa!$J$48,wa!$J$49,wa!$J$50,wa!$J$51)</f>
        <v>0</v>
      </c>
      <c r="AM74" s="7">
        <f>Y74*CHOOSE(wa!$N74,wa!$J$47,wa!$J$48,wa!$J$49,wa!$J$50,wa!$J$51)</f>
        <v>0</v>
      </c>
      <c r="AN74" s="7">
        <f>Z74*CHOOSE(wa!$N74,wa!$J$47,wa!$J$48,wa!$J$49,wa!$J$50,wa!$J$51)</f>
        <v>0</v>
      </c>
      <c r="AO74" s="7">
        <f>AA74*CHOOSE(wa!$N74,wa!$J$47,wa!$J$48,wa!$J$49,wa!$J$50,wa!$J$51)</f>
        <v>0</v>
      </c>
      <c r="AP74" s="7">
        <f>AB74*CHOOSE(wa!$N74,wa!$J$47,wa!$J$48,wa!$J$49,wa!$J$50,wa!$J$51)</f>
        <v>0</v>
      </c>
      <c r="AQ74" s="7">
        <f>AC74*CHOOSE(wa!$N74,wa!$J$47,wa!$J$48,wa!$J$49,wa!$J$50,wa!$J$51)</f>
        <v>0</v>
      </c>
      <c r="AR74">
        <f t="shared" si="78"/>
        <v>0</v>
      </c>
      <c r="AT74">
        <f t="shared" si="6"/>
        <v>0</v>
      </c>
      <c r="AU74">
        <f t="shared" ref="AU74:BE74" si="208">+IF($N74=AU$47,1,0)*S74</f>
        <v>0</v>
      </c>
      <c r="AV74">
        <f t="shared" si="208"/>
        <v>0</v>
      </c>
      <c r="AW74">
        <f t="shared" si="208"/>
        <v>0</v>
      </c>
      <c r="AX74">
        <f t="shared" si="208"/>
        <v>0</v>
      </c>
      <c r="AY74">
        <f t="shared" si="208"/>
        <v>0</v>
      </c>
      <c r="AZ74">
        <f t="shared" si="208"/>
        <v>0</v>
      </c>
      <c r="BA74">
        <f t="shared" si="208"/>
        <v>0</v>
      </c>
      <c r="BB74">
        <f t="shared" si="208"/>
        <v>0</v>
      </c>
      <c r="BC74">
        <f t="shared" si="208"/>
        <v>0</v>
      </c>
      <c r="BD74">
        <f t="shared" si="208"/>
        <v>0</v>
      </c>
      <c r="BE74">
        <f t="shared" si="208"/>
        <v>0</v>
      </c>
      <c r="BF74">
        <f t="shared" si="80"/>
        <v>0</v>
      </c>
      <c r="BH74">
        <f t="shared" si="8"/>
        <v>0</v>
      </c>
      <c r="BI74">
        <f t="shared" ref="BI74:BS74" si="209">+IF($N74=BI$47,1,0)*S74</f>
        <v>0</v>
      </c>
      <c r="BJ74">
        <f t="shared" si="209"/>
        <v>0</v>
      </c>
      <c r="BK74">
        <f t="shared" si="209"/>
        <v>0</v>
      </c>
      <c r="BL74">
        <f t="shared" si="209"/>
        <v>0</v>
      </c>
      <c r="BM74">
        <f t="shared" si="209"/>
        <v>0</v>
      </c>
      <c r="BN74">
        <f t="shared" si="209"/>
        <v>0</v>
      </c>
      <c r="BO74">
        <f t="shared" si="209"/>
        <v>0</v>
      </c>
      <c r="BP74">
        <f t="shared" si="209"/>
        <v>0</v>
      </c>
      <c r="BQ74">
        <f t="shared" si="209"/>
        <v>0</v>
      </c>
      <c r="BR74">
        <f t="shared" si="209"/>
        <v>0</v>
      </c>
      <c r="BS74">
        <f t="shared" si="209"/>
        <v>0</v>
      </c>
      <c r="BT74">
        <f t="shared" si="82"/>
        <v>0</v>
      </c>
      <c r="BV74">
        <f t="shared" si="10"/>
        <v>0</v>
      </c>
      <c r="BW74">
        <f t="shared" ref="BW74:CG74" si="210">+IF($N74=BW$47,1,0)*S74</f>
        <v>0</v>
      </c>
      <c r="BX74">
        <f t="shared" si="210"/>
        <v>0</v>
      </c>
      <c r="BY74">
        <f t="shared" si="210"/>
        <v>0</v>
      </c>
      <c r="BZ74">
        <f t="shared" si="210"/>
        <v>0</v>
      </c>
      <c r="CA74">
        <f t="shared" si="210"/>
        <v>0</v>
      </c>
      <c r="CB74">
        <f t="shared" si="210"/>
        <v>0</v>
      </c>
      <c r="CC74">
        <f t="shared" si="210"/>
        <v>0</v>
      </c>
      <c r="CD74">
        <f t="shared" si="210"/>
        <v>0</v>
      </c>
      <c r="CE74">
        <f t="shared" si="210"/>
        <v>0</v>
      </c>
      <c r="CF74">
        <f t="shared" si="210"/>
        <v>0</v>
      </c>
      <c r="CG74">
        <f t="shared" si="210"/>
        <v>0</v>
      </c>
      <c r="CH74">
        <f t="shared" si="84"/>
        <v>0</v>
      </c>
      <c r="CJ74">
        <f t="shared" si="12"/>
        <v>0</v>
      </c>
      <c r="CK74">
        <f t="shared" ref="CK74:CU74" si="211">+IF($N74=CK$47,1,0)*S74</f>
        <v>0</v>
      </c>
      <c r="CL74">
        <f t="shared" si="211"/>
        <v>0</v>
      </c>
      <c r="CM74">
        <f t="shared" si="211"/>
        <v>0</v>
      </c>
      <c r="CN74">
        <f t="shared" si="211"/>
        <v>0</v>
      </c>
      <c r="CO74">
        <f t="shared" si="211"/>
        <v>0</v>
      </c>
      <c r="CP74">
        <f t="shared" si="211"/>
        <v>0</v>
      </c>
      <c r="CQ74">
        <f t="shared" si="211"/>
        <v>0</v>
      </c>
      <c r="CR74">
        <f t="shared" si="211"/>
        <v>0</v>
      </c>
      <c r="CS74">
        <f t="shared" si="211"/>
        <v>0</v>
      </c>
      <c r="CT74">
        <f t="shared" si="211"/>
        <v>0</v>
      </c>
      <c r="CU74">
        <f t="shared" si="211"/>
        <v>0</v>
      </c>
      <c r="CV74">
        <f t="shared" si="86"/>
        <v>0</v>
      </c>
      <c r="DA74" s="7"/>
      <c r="DF74" s="7" t="s">
        <v>321</v>
      </c>
      <c r="DG74" s="7">
        <v>1</v>
      </c>
      <c r="DH74" s="7">
        <f>+IF(DG74=1,0,1)</f>
        <v>0</v>
      </c>
      <c r="DI74" s="7">
        <f>+DH74</f>
        <v>0</v>
      </c>
      <c r="DJ74" s="7"/>
      <c r="DK74" s="7">
        <f>N('10_Sls_Fcst_FS'!E30)*CHOOSE(wa!$DG74,wa!$DB$47,wa!$DB$48,wa!$DB$49,wa!$DB$50,wa!$DB$51)</f>
        <v>0</v>
      </c>
      <c r="DL74" s="7">
        <f>N('10_Sls_Fcst_FS'!F30)*CHOOSE(wa!$DG74,wa!$DB$47,wa!$DB$48,wa!$DB$49,wa!$DB$50,wa!$DB$51)</f>
        <v>0</v>
      </c>
      <c r="DM74" s="7">
        <f>N('10_Sls_Fcst_FS'!G30)*CHOOSE(wa!$DG74,wa!$DB$47,wa!$DB$48,wa!$DB$49,wa!$DB$50,wa!$DB$51)</f>
        <v>0</v>
      </c>
      <c r="DN74" s="7">
        <f>N('10_Sls_Fcst_FS'!H30)*CHOOSE(wa!$DG74,wa!$DB$47,wa!$DB$48,wa!$DB$49,wa!$DB$50,wa!$DB$51)</f>
        <v>0</v>
      </c>
      <c r="DO74" s="7">
        <f>N('10_Sls_Fcst_FS'!I30)*CHOOSE(wa!$DG74,wa!$DB$47,wa!$DB$48,wa!$DB$49,wa!$DB$50,wa!$DB$51)</f>
        <v>0</v>
      </c>
      <c r="DP74" s="7">
        <f>N('10_Sls_Fcst_FS'!J30)*CHOOSE(wa!$DG74,wa!$DB$47,wa!$DB$48,wa!$DB$49,wa!$DB$50,wa!$DB$51)</f>
        <v>0</v>
      </c>
      <c r="DQ74" s="7">
        <f>N('10_Sls_Fcst_FS'!K30)*CHOOSE(wa!$DG74,wa!$DB$47,wa!$DB$48,wa!$DB$49,wa!$DB$50,wa!$DB$51)</f>
        <v>0</v>
      </c>
      <c r="DR74" s="7">
        <f>N('10_Sls_Fcst_FS'!L30)*CHOOSE(wa!$DG74,wa!$DB$47,wa!$DB$48,wa!$DB$49,wa!$DB$50,wa!$DB$51)</f>
        <v>0</v>
      </c>
      <c r="DS74" s="7">
        <f>N('10_Sls_Fcst_FS'!M30)*CHOOSE(wa!$DG74,wa!$DB$47,wa!$DB$48,wa!$DB$49,wa!$DB$50,wa!$DB$51)</f>
        <v>0</v>
      </c>
      <c r="DT74" s="7">
        <f>N('10_Sls_Fcst_FS'!N30)*CHOOSE(wa!$DG74,wa!$DB$47,wa!$DB$48,wa!$DB$49,wa!$DB$50,wa!$DB$51)</f>
        <v>0</v>
      </c>
      <c r="DU74" s="7">
        <f>N('10_Sls_Fcst_FS'!O30)*CHOOSE(wa!$DG74,wa!$DB$47,wa!$DB$48,wa!$DB$49,wa!$DB$50,wa!$DB$51)</f>
        <v>0</v>
      </c>
      <c r="DV74" s="7">
        <f>N('10_Sls_Fcst_FS'!P30)*CHOOSE(wa!$DG74,wa!$DB$47,wa!$DB$48,wa!$DB$49,wa!$DB$50,wa!$DB$51)</f>
        <v>0</v>
      </c>
      <c r="DW74" s="7">
        <f t="shared" si="23"/>
        <v>0</v>
      </c>
      <c r="DX74" s="9"/>
      <c r="DY74" s="7">
        <f>DK74*CHOOSE(wa!$DG74,wa!$DC$47,wa!$DC$48,wa!$DC$49,wa!$DC$50,wa!$DC$51)</f>
        <v>0</v>
      </c>
      <c r="DZ74" s="7">
        <f>DL74*CHOOSE(wa!$DG74,wa!$DC$47,wa!$DC$48,wa!$DC$49,wa!$DC$50,wa!$DC$51)</f>
        <v>0</v>
      </c>
      <c r="EA74" s="7">
        <f>DM74*CHOOSE(wa!$DG74,wa!$DC$47,wa!$DC$48,wa!$DC$49,wa!$DC$50,wa!$DC$51)</f>
        <v>0</v>
      </c>
      <c r="EB74" s="7">
        <f>DN74*CHOOSE(wa!$DG74,wa!$DC$47,wa!$DC$48,wa!$DC$49,wa!$DC$50,wa!$DC$51)</f>
        <v>0</v>
      </c>
      <c r="EC74" s="7">
        <f>DO74*CHOOSE(wa!$DG74,wa!$DC$47,wa!$DC$48,wa!$DC$49,wa!$DC$50,wa!$DC$51)</f>
        <v>0</v>
      </c>
      <c r="ED74" s="7">
        <f>DP74*CHOOSE(wa!$DG74,wa!$DC$47,wa!$DC$48,wa!$DC$49,wa!$DC$50,wa!$DC$51)</f>
        <v>0</v>
      </c>
      <c r="EE74" s="7">
        <f>DQ74*CHOOSE(wa!$DG74,wa!$DC$47,wa!$DC$48,wa!$DC$49,wa!$DC$50,wa!$DC$51)</f>
        <v>0</v>
      </c>
      <c r="EF74" s="7">
        <f>DR74*CHOOSE(wa!$DG74,wa!$DC$47,wa!$DC$48,wa!$DC$49,wa!$DC$50,wa!$DC$51)</f>
        <v>0</v>
      </c>
      <c r="EG74" s="7">
        <f>DS74*CHOOSE(wa!$DG74,wa!$DC$47,wa!$DC$48,wa!$DC$49,wa!$DC$50,wa!$DC$51)</f>
        <v>0</v>
      </c>
      <c r="EH74" s="7">
        <f>DT74*CHOOSE(wa!$DG74,wa!$DC$47,wa!$DC$48,wa!$DC$49,wa!$DC$50,wa!$DC$51)</f>
        <v>0</v>
      </c>
      <c r="EI74" s="7">
        <f>DU74*CHOOSE(wa!$DG74,wa!$DC$47,wa!$DC$48,wa!$DC$49,wa!$DC$50,wa!$DC$51)</f>
        <v>0</v>
      </c>
      <c r="EJ74" s="7">
        <f>DV74*CHOOSE(wa!$DG74,wa!$DC$47,wa!$DC$48,wa!$DC$49,wa!$DC$50,wa!$DC$51)</f>
        <v>0</v>
      </c>
      <c r="EK74">
        <f t="shared" si="29"/>
        <v>0</v>
      </c>
      <c r="EM74">
        <f t="shared" si="14"/>
        <v>0</v>
      </c>
      <c r="EN74">
        <f t="shared" si="30"/>
        <v>0</v>
      </c>
      <c r="EO74">
        <f t="shared" si="31"/>
        <v>0</v>
      </c>
      <c r="EP74">
        <f t="shared" si="32"/>
        <v>0</v>
      </c>
      <c r="EQ74">
        <f t="shared" si="33"/>
        <v>0</v>
      </c>
      <c r="ER74">
        <f t="shared" si="34"/>
        <v>0</v>
      </c>
      <c r="ES74">
        <f t="shared" si="35"/>
        <v>0</v>
      </c>
      <c r="ET74">
        <f t="shared" si="36"/>
        <v>0</v>
      </c>
      <c r="EU74">
        <f t="shared" si="37"/>
        <v>0</v>
      </c>
      <c r="EV74">
        <f t="shared" si="38"/>
        <v>0</v>
      </c>
      <c r="EW74">
        <f t="shared" si="39"/>
        <v>0</v>
      </c>
      <c r="EX74">
        <f t="shared" si="40"/>
        <v>0</v>
      </c>
      <c r="EY74">
        <f t="shared" si="41"/>
        <v>0</v>
      </c>
      <c r="FA74">
        <f t="shared" si="16"/>
        <v>0</v>
      </c>
      <c r="FB74">
        <f t="shared" si="123"/>
        <v>0</v>
      </c>
      <c r="FC74">
        <f t="shared" si="124"/>
        <v>0</v>
      </c>
      <c r="FD74">
        <f t="shared" si="125"/>
        <v>0</v>
      </c>
      <c r="FE74">
        <f t="shared" si="126"/>
        <v>0</v>
      </c>
      <c r="FF74">
        <f t="shared" si="127"/>
        <v>0</v>
      </c>
      <c r="FG74">
        <f t="shared" si="128"/>
        <v>0</v>
      </c>
      <c r="FH74">
        <f t="shared" si="129"/>
        <v>0</v>
      </c>
      <c r="FI74">
        <f t="shared" si="130"/>
        <v>0</v>
      </c>
      <c r="FJ74">
        <f t="shared" si="131"/>
        <v>0</v>
      </c>
      <c r="FK74">
        <f t="shared" si="132"/>
        <v>0</v>
      </c>
      <c r="FL74">
        <f t="shared" si="133"/>
        <v>0</v>
      </c>
      <c r="FM74">
        <f t="shared" si="53"/>
        <v>0</v>
      </c>
      <c r="FO74">
        <f t="shared" si="18"/>
        <v>0</v>
      </c>
      <c r="FP74">
        <f t="shared" si="134"/>
        <v>0</v>
      </c>
      <c r="FQ74">
        <f t="shared" si="135"/>
        <v>0</v>
      </c>
      <c r="FR74">
        <f t="shared" si="136"/>
        <v>0</v>
      </c>
      <c r="FS74">
        <f t="shared" si="137"/>
        <v>0</v>
      </c>
      <c r="FT74">
        <f t="shared" si="138"/>
        <v>0</v>
      </c>
      <c r="FU74">
        <f t="shared" si="139"/>
        <v>0</v>
      </c>
      <c r="FV74">
        <f t="shared" si="140"/>
        <v>0</v>
      </c>
      <c r="FW74">
        <f t="shared" si="141"/>
        <v>0</v>
      </c>
      <c r="FX74">
        <f t="shared" si="142"/>
        <v>0</v>
      </c>
      <c r="FY74">
        <f t="shared" si="143"/>
        <v>0</v>
      </c>
      <c r="FZ74">
        <f t="shared" si="144"/>
        <v>0</v>
      </c>
      <c r="GA74">
        <f t="shared" si="65"/>
        <v>0</v>
      </c>
      <c r="GC74">
        <f t="shared" si="20"/>
        <v>0</v>
      </c>
      <c r="GD74">
        <f t="shared" si="145"/>
        <v>0</v>
      </c>
      <c r="GE74">
        <f t="shared" si="146"/>
        <v>0</v>
      </c>
      <c r="GF74">
        <f t="shared" si="147"/>
        <v>0</v>
      </c>
      <c r="GG74">
        <f t="shared" si="148"/>
        <v>0</v>
      </c>
      <c r="GH74">
        <f t="shared" si="149"/>
        <v>0</v>
      </c>
      <c r="GI74">
        <f t="shared" si="150"/>
        <v>0</v>
      </c>
      <c r="GJ74">
        <f t="shared" si="151"/>
        <v>0</v>
      </c>
      <c r="GK74">
        <f t="shared" si="152"/>
        <v>0</v>
      </c>
      <c r="GL74">
        <f t="shared" si="153"/>
        <v>0</v>
      </c>
      <c r="GM74">
        <f t="shared" si="154"/>
        <v>0</v>
      </c>
      <c r="GN74">
        <f t="shared" si="155"/>
        <v>0</v>
      </c>
      <c r="GO74">
        <f t="shared" si="77"/>
        <v>0</v>
      </c>
    </row>
    <row r="75" spans="1:197" x14ac:dyDescent="0.3">
      <c r="A75" s="7">
        <v>1</v>
      </c>
      <c r="B75" s="133" t="s">
        <v>462</v>
      </c>
      <c r="C75" s="134">
        <v>0</v>
      </c>
      <c r="D75" s="63" t="s">
        <v>218</v>
      </c>
      <c r="E75" s="7">
        <v>1</v>
      </c>
      <c r="F75" s="7">
        <v>10</v>
      </c>
      <c r="G75" t="s">
        <v>269</v>
      </c>
      <c r="H75" s="7">
        <v>10</v>
      </c>
      <c r="M75" s="7" t="s">
        <v>321</v>
      </c>
      <c r="N75">
        <f>+N74</f>
        <v>1</v>
      </c>
      <c r="O75">
        <f>+O74</f>
        <v>0</v>
      </c>
      <c r="Q75">
        <f>+O75</f>
        <v>0</v>
      </c>
      <c r="R75" s="7">
        <f>N('8_Sls_Fcst_G'!E31)*CHOOSE(wa!$N75,wa!$K$47,wa!$K$48,wa!$K$49,wa!$K$50,wa!$K$51)</f>
        <v>0</v>
      </c>
      <c r="S75" s="7">
        <f>N('8_Sls_Fcst_G'!F31)*CHOOSE(wa!$N75,wa!$K$47,wa!$K$48,wa!$K$49,wa!$K$50,wa!$K$51)</f>
        <v>0</v>
      </c>
      <c r="T75" s="7">
        <f>N('8_Sls_Fcst_G'!G31)*CHOOSE(wa!$N75,wa!$K$47,wa!$K$48,wa!$K$49,wa!$K$50,wa!$K$51)</f>
        <v>0</v>
      </c>
      <c r="U75" s="7">
        <f>N('8_Sls_Fcst_G'!H31)*CHOOSE(wa!$N75,wa!$K$47,wa!$K$48,wa!$K$49,wa!$K$50,wa!$K$51)</f>
        <v>0</v>
      </c>
      <c r="V75" s="7">
        <f>N('8_Sls_Fcst_G'!I31)*CHOOSE(wa!$N75,wa!$K$47,wa!$K$48,wa!$K$49,wa!$K$50,wa!$K$51)</f>
        <v>0</v>
      </c>
      <c r="W75" s="7">
        <f>N('8_Sls_Fcst_G'!J31)*CHOOSE(wa!$N75,wa!$K$47,wa!$K$48,wa!$K$49,wa!$K$50,wa!$K$51)</f>
        <v>0</v>
      </c>
      <c r="X75" s="7">
        <f>N('8_Sls_Fcst_G'!K31)*CHOOSE(wa!$N75,wa!$K$47,wa!$K$48,wa!$K$49,wa!$K$50,wa!$K$51)</f>
        <v>0</v>
      </c>
      <c r="Y75" s="7">
        <f>N('8_Sls_Fcst_G'!L31)*CHOOSE(wa!$N75,wa!$K$47,wa!$K$48,wa!$K$49,wa!$K$50,wa!$K$51)</f>
        <v>0</v>
      </c>
      <c r="Z75" s="7">
        <f>N('8_Sls_Fcst_G'!M31)*CHOOSE(wa!$N75,wa!$K$47,wa!$K$48,wa!$K$49,wa!$K$50,wa!$K$51)</f>
        <v>0</v>
      </c>
      <c r="AA75" s="7">
        <f>N('8_Sls_Fcst_G'!N31)*CHOOSE(wa!$N75,wa!$K$47,wa!$K$48,wa!$K$49,wa!$K$50,wa!$K$51)</f>
        <v>0</v>
      </c>
      <c r="AB75" s="7">
        <f>N('8_Sls_Fcst_G'!O31)*CHOOSE(wa!$N75,wa!$K$47,wa!$K$48,wa!$K$49,wa!$K$50,wa!$K$51)</f>
        <v>0</v>
      </c>
      <c r="AC75" s="7">
        <f>N('8_Sls_Fcst_G'!P31)*CHOOSE(wa!$N75,wa!$K$47,wa!$K$48,wa!$K$49,wa!$K$50,wa!$K$51)</f>
        <v>0</v>
      </c>
      <c r="AD75" s="7">
        <f t="shared" si="22"/>
        <v>0</v>
      </c>
      <c r="AF75" s="7">
        <f>R75*CHOOSE(wa!$N75,wa!$L$47,wa!$L$48,wa!$L$49,wa!$L$50,wa!$L$51)</f>
        <v>0</v>
      </c>
      <c r="AG75" s="7">
        <f>S75*CHOOSE(wa!$N75,wa!$L$47,wa!$L$48,wa!$L$49,wa!$L$50,wa!$L$51)</f>
        <v>0</v>
      </c>
      <c r="AH75" s="7">
        <f>T75*CHOOSE(wa!$N75,wa!$L$47,wa!$L$48,wa!$L$49,wa!$L$50,wa!$L$51)</f>
        <v>0</v>
      </c>
      <c r="AI75" s="7">
        <f>U75*CHOOSE(wa!$N75,wa!$L$47,wa!$L$48,wa!$L$49,wa!$L$50,wa!$L$51)</f>
        <v>0</v>
      </c>
      <c r="AJ75" s="7">
        <f>V75*CHOOSE(wa!$N75,wa!$L$47,wa!$L$48,wa!$L$49,wa!$L$50,wa!$L$51)</f>
        <v>0</v>
      </c>
      <c r="AK75" s="7">
        <f>W75*CHOOSE(wa!$N75,wa!$L$47,wa!$L$48,wa!$L$49,wa!$L$50,wa!$L$51)</f>
        <v>0</v>
      </c>
      <c r="AL75" s="7">
        <f>X75*CHOOSE(wa!$N75,wa!$L$47,wa!$L$48,wa!$L$49,wa!$L$50,wa!$L$51)</f>
        <v>0</v>
      </c>
      <c r="AM75" s="7">
        <f>Y75*CHOOSE(wa!$N75,wa!$L$47,wa!$L$48,wa!$L$49,wa!$L$50,wa!$L$51)</f>
        <v>0</v>
      </c>
      <c r="AN75" s="7">
        <f>Z75*CHOOSE(wa!$N75,wa!$L$47,wa!$L$48,wa!$L$49,wa!$L$50,wa!$L$51)</f>
        <v>0</v>
      </c>
      <c r="AO75" s="7">
        <f>AA75*CHOOSE(wa!$N75,wa!$L$47,wa!$L$48,wa!$L$49,wa!$L$50,wa!$L$51)</f>
        <v>0</v>
      </c>
      <c r="AP75" s="7">
        <f>AB75*CHOOSE(wa!$N75,wa!$L$47,wa!$L$48,wa!$L$49,wa!$L$50,wa!$L$51)</f>
        <v>0</v>
      </c>
      <c r="AQ75" s="7">
        <f>AC75*CHOOSE(wa!$N75,wa!$L$47,wa!$L$48,wa!$L$49,wa!$L$50,wa!$L$51)</f>
        <v>0</v>
      </c>
      <c r="AR75">
        <f t="shared" si="78"/>
        <v>0</v>
      </c>
      <c r="AT75">
        <f t="shared" si="6"/>
        <v>0</v>
      </c>
      <c r="AU75">
        <f t="shared" ref="AU75:BE75" si="212">+IF($N75=AU$47,1,0)*S75</f>
        <v>0</v>
      </c>
      <c r="AV75">
        <f t="shared" si="212"/>
        <v>0</v>
      </c>
      <c r="AW75">
        <f t="shared" si="212"/>
        <v>0</v>
      </c>
      <c r="AX75">
        <f t="shared" si="212"/>
        <v>0</v>
      </c>
      <c r="AY75">
        <f t="shared" si="212"/>
        <v>0</v>
      </c>
      <c r="AZ75">
        <f t="shared" si="212"/>
        <v>0</v>
      </c>
      <c r="BA75">
        <f t="shared" si="212"/>
        <v>0</v>
      </c>
      <c r="BB75">
        <f t="shared" si="212"/>
        <v>0</v>
      </c>
      <c r="BC75">
        <f t="shared" si="212"/>
        <v>0</v>
      </c>
      <c r="BD75">
        <f t="shared" si="212"/>
        <v>0</v>
      </c>
      <c r="BE75">
        <f t="shared" si="212"/>
        <v>0</v>
      </c>
      <c r="BF75">
        <f t="shared" si="80"/>
        <v>0</v>
      </c>
      <c r="BH75">
        <f t="shared" si="8"/>
        <v>0</v>
      </c>
      <c r="BI75">
        <f t="shared" ref="BI75:BS75" si="213">+IF($N75=BI$47,1,0)*S75</f>
        <v>0</v>
      </c>
      <c r="BJ75">
        <f t="shared" si="213"/>
        <v>0</v>
      </c>
      <c r="BK75">
        <f t="shared" si="213"/>
        <v>0</v>
      </c>
      <c r="BL75">
        <f t="shared" si="213"/>
        <v>0</v>
      </c>
      <c r="BM75">
        <f t="shared" si="213"/>
        <v>0</v>
      </c>
      <c r="BN75">
        <f t="shared" si="213"/>
        <v>0</v>
      </c>
      <c r="BO75">
        <f t="shared" si="213"/>
        <v>0</v>
      </c>
      <c r="BP75">
        <f t="shared" si="213"/>
        <v>0</v>
      </c>
      <c r="BQ75">
        <f t="shared" si="213"/>
        <v>0</v>
      </c>
      <c r="BR75">
        <f t="shared" si="213"/>
        <v>0</v>
      </c>
      <c r="BS75">
        <f t="shared" si="213"/>
        <v>0</v>
      </c>
      <c r="BT75">
        <f t="shared" si="82"/>
        <v>0</v>
      </c>
      <c r="BV75">
        <f t="shared" si="10"/>
        <v>0</v>
      </c>
      <c r="BW75">
        <f t="shared" ref="BW75:CG75" si="214">+IF($N75=BW$47,1,0)*S75</f>
        <v>0</v>
      </c>
      <c r="BX75">
        <f t="shared" si="214"/>
        <v>0</v>
      </c>
      <c r="BY75">
        <f t="shared" si="214"/>
        <v>0</v>
      </c>
      <c r="BZ75">
        <f t="shared" si="214"/>
        <v>0</v>
      </c>
      <c r="CA75">
        <f t="shared" si="214"/>
        <v>0</v>
      </c>
      <c r="CB75">
        <f t="shared" si="214"/>
        <v>0</v>
      </c>
      <c r="CC75">
        <f t="shared" si="214"/>
        <v>0</v>
      </c>
      <c r="CD75">
        <f t="shared" si="214"/>
        <v>0</v>
      </c>
      <c r="CE75">
        <f t="shared" si="214"/>
        <v>0</v>
      </c>
      <c r="CF75">
        <f t="shared" si="214"/>
        <v>0</v>
      </c>
      <c r="CG75">
        <f t="shared" si="214"/>
        <v>0</v>
      </c>
      <c r="CH75">
        <f t="shared" si="84"/>
        <v>0</v>
      </c>
      <c r="CJ75">
        <f t="shared" si="12"/>
        <v>0</v>
      </c>
      <c r="CK75">
        <f t="shared" ref="CK75:CU75" si="215">+IF($N75=CK$47,1,0)*S75</f>
        <v>0</v>
      </c>
      <c r="CL75">
        <f t="shared" si="215"/>
        <v>0</v>
      </c>
      <c r="CM75">
        <f t="shared" si="215"/>
        <v>0</v>
      </c>
      <c r="CN75">
        <f t="shared" si="215"/>
        <v>0</v>
      </c>
      <c r="CO75">
        <f t="shared" si="215"/>
        <v>0</v>
      </c>
      <c r="CP75">
        <f t="shared" si="215"/>
        <v>0</v>
      </c>
      <c r="CQ75">
        <f t="shared" si="215"/>
        <v>0</v>
      </c>
      <c r="CR75">
        <f t="shared" si="215"/>
        <v>0</v>
      </c>
      <c r="CS75">
        <f t="shared" si="215"/>
        <v>0</v>
      </c>
      <c r="CT75">
        <f t="shared" si="215"/>
        <v>0</v>
      </c>
      <c r="CU75">
        <f t="shared" si="215"/>
        <v>0</v>
      </c>
      <c r="CV75">
        <f t="shared" si="86"/>
        <v>0</v>
      </c>
      <c r="DA75" s="7"/>
      <c r="DF75" t="s">
        <v>322</v>
      </c>
      <c r="DG75">
        <f>+DG74</f>
        <v>1</v>
      </c>
      <c r="DH75">
        <f>+DH74</f>
        <v>0</v>
      </c>
      <c r="DJ75">
        <f>+DH75</f>
        <v>0</v>
      </c>
      <c r="DK75" s="7">
        <f>N('10_Sls_Fcst_FS'!E31)*CHOOSE(wa!$DG75,wa!$DD$47,wa!$DD$48,wa!$DD$49,wa!$DD$50,wa!$DD$51)</f>
        <v>0</v>
      </c>
      <c r="DL75" s="7">
        <f>N('10_Sls_Fcst_FS'!F31)*CHOOSE(wa!$DG75,wa!$DD$47,wa!$DD$48,wa!$DD$49,wa!$DD$50,wa!$DD$51)</f>
        <v>0</v>
      </c>
      <c r="DM75" s="7">
        <f>N('10_Sls_Fcst_FS'!G31)*CHOOSE(wa!$DG75,wa!$DD$47,wa!$DD$48,wa!$DD$49,wa!$DD$50,wa!$DD$51)</f>
        <v>0</v>
      </c>
      <c r="DN75" s="7">
        <f>N('10_Sls_Fcst_FS'!H31)*CHOOSE(wa!$DG75,wa!$DD$47,wa!$DD$48,wa!$DD$49,wa!$DD$50,wa!$DD$51)</f>
        <v>0</v>
      </c>
      <c r="DO75" s="7">
        <f>N('10_Sls_Fcst_FS'!I31)*CHOOSE(wa!$DG75,wa!$DD$47,wa!$DD$48,wa!$DD$49,wa!$DD$50,wa!$DD$51)</f>
        <v>0</v>
      </c>
      <c r="DP75" s="7">
        <f>N('10_Sls_Fcst_FS'!J31)*CHOOSE(wa!$DG75,wa!$DD$47,wa!$DD$48,wa!$DD$49,wa!$DD$50,wa!$DD$51)</f>
        <v>0</v>
      </c>
      <c r="DQ75" s="7">
        <f>N('10_Sls_Fcst_FS'!K31)*CHOOSE(wa!$DG75,wa!$DD$47,wa!$DD$48,wa!$DD$49,wa!$DD$50,wa!$DD$51)</f>
        <v>0</v>
      </c>
      <c r="DR75" s="7">
        <f>N('10_Sls_Fcst_FS'!L31)*CHOOSE(wa!$DG75,wa!$DD$47,wa!$DD$48,wa!$DD$49,wa!$DD$50,wa!$DD$51)</f>
        <v>0</v>
      </c>
      <c r="DS75" s="7">
        <f>N('10_Sls_Fcst_FS'!M31)*CHOOSE(wa!$DG75,wa!$DD$47,wa!$DD$48,wa!$DD$49,wa!$DD$50,wa!$DD$51)</f>
        <v>0</v>
      </c>
      <c r="DT75" s="7">
        <f>N('10_Sls_Fcst_FS'!N31)*CHOOSE(wa!$DG75,wa!$DD$47,wa!$DD$48,wa!$DD$49,wa!$DD$50,wa!$DD$51)</f>
        <v>0</v>
      </c>
      <c r="DU75" s="7">
        <f>N('10_Sls_Fcst_FS'!O31)*CHOOSE(wa!$DG75,wa!$DD$47,wa!$DD$48,wa!$DD$49,wa!$DD$50,wa!$DD$51)</f>
        <v>0</v>
      </c>
      <c r="DV75" s="7">
        <f>N('10_Sls_Fcst_FS'!P31)*CHOOSE(wa!$DG75,wa!$DD$47,wa!$DD$48,wa!$DD$49,wa!$DD$50,wa!$DD$51)</f>
        <v>0</v>
      </c>
      <c r="DW75" s="7">
        <f t="shared" si="23"/>
        <v>0</v>
      </c>
      <c r="DX75" s="9"/>
      <c r="DY75" s="7">
        <f>DK75*CHOOSE(wa!$DG75,wa!$DE$47,wa!$DE$48,wa!$DE$49,wa!$DE$50,wa!$DE$51)</f>
        <v>0</v>
      </c>
      <c r="DZ75" s="7">
        <f>DL75*CHOOSE(wa!$DG75,wa!$DE$47,wa!$DE$48,wa!$DE$49,wa!$DE$50,wa!$DE$51)</f>
        <v>0</v>
      </c>
      <c r="EA75" s="7">
        <f>DM75*CHOOSE(wa!$DG75,wa!$DE$47,wa!$DE$48,wa!$DE$49,wa!$DE$50,wa!$DE$51)</f>
        <v>0</v>
      </c>
      <c r="EB75" s="7">
        <f>DN75*CHOOSE(wa!$DG75,wa!$DE$47,wa!$DE$48,wa!$DE$49,wa!$DE$50,wa!$DE$51)</f>
        <v>0</v>
      </c>
      <c r="EC75" s="7">
        <f>DO75*CHOOSE(wa!$DG75,wa!$DE$47,wa!$DE$48,wa!$DE$49,wa!$DE$50,wa!$DE$51)</f>
        <v>0</v>
      </c>
      <c r="ED75" s="7">
        <f>DP75*CHOOSE(wa!$DG75,wa!$DE$47,wa!$DE$48,wa!$DE$49,wa!$DE$50,wa!$DE$51)</f>
        <v>0</v>
      </c>
      <c r="EE75" s="7">
        <f>DQ75*CHOOSE(wa!$DG75,wa!$DE$47,wa!$DE$48,wa!$DE$49,wa!$DE$50,wa!$DE$51)</f>
        <v>0</v>
      </c>
      <c r="EF75" s="7">
        <f>DR75*CHOOSE(wa!$DG75,wa!$DE$47,wa!$DE$48,wa!$DE$49,wa!$DE$50,wa!$DE$51)</f>
        <v>0</v>
      </c>
      <c r="EG75" s="7">
        <f>DS75*CHOOSE(wa!$DG75,wa!$DE$47,wa!$DE$48,wa!$DE$49,wa!$DE$50,wa!$DE$51)</f>
        <v>0</v>
      </c>
      <c r="EH75" s="7">
        <f>DT75*CHOOSE(wa!$DG75,wa!$DE$47,wa!$DE$48,wa!$DE$49,wa!$DE$50,wa!$DE$51)</f>
        <v>0</v>
      </c>
      <c r="EI75" s="7">
        <f>DU75*CHOOSE(wa!$DG75,wa!$DE$47,wa!$DE$48,wa!$DE$49,wa!$DE$50,wa!$DE$51)</f>
        <v>0</v>
      </c>
      <c r="EJ75" s="7">
        <f>DV75*CHOOSE(wa!$DG75,wa!$DE$47,wa!$DE$48,wa!$DE$49,wa!$DE$50,wa!$DE$51)</f>
        <v>0</v>
      </c>
      <c r="EK75">
        <f t="shared" si="29"/>
        <v>0</v>
      </c>
      <c r="EM75">
        <f t="shared" si="14"/>
        <v>0</v>
      </c>
      <c r="EN75">
        <f t="shared" si="30"/>
        <v>0</v>
      </c>
      <c r="EO75">
        <f t="shared" si="31"/>
        <v>0</v>
      </c>
      <c r="EP75">
        <f t="shared" si="32"/>
        <v>0</v>
      </c>
      <c r="EQ75">
        <f t="shared" si="33"/>
        <v>0</v>
      </c>
      <c r="ER75">
        <f t="shared" si="34"/>
        <v>0</v>
      </c>
      <c r="ES75">
        <f t="shared" si="35"/>
        <v>0</v>
      </c>
      <c r="ET75">
        <f t="shared" si="36"/>
        <v>0</v>
      </c>
      <c r="EU75">
        <f t="shared" si="37"/>
        <v>0</v>
      </c>
      <c r="EV75">
        <f t="shared" si="38"/>
        <v>0</v>
      </c>
      <c r="EW75">
        <f t="shared" si="39"/>
        <v>0</v>
      </c>
      <c r="EX75">
        <f t="shared" si="40"/>
        <v>0</v>
      </c>
      <c r="EY75">
        <f t="shared" si="41"/>
        <v>0</v>
      </c>
      <c r="FA75">
        <f t="shared" si="16"/>
        <v>0</v>
      </c>
      <c r="FB75">
        <f t="shared" si="123"/>
        <v>0</v>
      </c>
      <c r="FC75">
        <f t="shared" si="124"/>
        <v>0</v>
      </c>
      <c r="FD75">
        <f t="shared" si="125"/>
        <v>0</v>
      </c>
      <c r="FE75">
        <f t="shared" si="126"/>
        <v>0</v>
      </c>
      <c r="FF75">
        <f t="shared" si="127"/>
        <v>0</v>
      </c>
      <c r="FG75">
        <f t="shared" si="128"/>
        <v>0</v>
      </c>
      <c r="FH75">
        <f t="shared" si="129"/>
        <v>0</v>
      </c>
      <c r="FI75">
        <f t="shared" si="130"/>
        <v>0</v>
      </c>
      <c r="FJ75">
        <f t="shared" si="131"/>
        <v>0</v>
      </c>
      <c r="FK75">
        <f t="shared" si="132"/>
        <v>0</v>
      </c>
      <c r="FL75">
        <f t="shared" si="133"/>
        <v>0</v>
      </c>
      <c r="FM75">
        <f t="shared" si="53"/>
        <v>0</v>
      </c>
      <c r="FO75">
        <f t="shared" si="18"/>
        <v>0</v>
      </c>
      <c r="FP75">
        <f t="shared" si="134"/>
        <v>0</v>
      </c>
      <c r="FQ75">
        <f t="shared" si="135"/>
        <v>0</v>
      </c>
      <c r="FR75">
        <f t="shared" si="136"/>
        <v>0</v>
      </c>
      <c r="FS75">
        <f t="shared" si="137"/>
        <v>0</v>
      </c>
      <c r="FT75">
        <f t="shared" si="138"/>
        <v>0</v>
      </c>
      <c r="FU75">
        <f t="shared" si="139"/>
        <v>0</v>
      </c>
      <c r="FV75">
        <f t="shared" si="140"/>
        <v>0</v>
      </c>
      <c r="FW75">
        <f t="shared" si="141"/>
        <v>0</v>
      </c>
      <c r="FX75">
        <f t="shared" si="142"/>
        <v>0</v>
      </c>
      <c r="FY75">
        <f t="shared" si="143"/>
        <v>0</v>
      </c>
      <c r="FZ75">
        <f t="shared" si="144"/>
        <v>0</v>
      </c>
      <c r="GA75">
        <f t="shared" si="65"/>
        <v>0</v>
      </c>
      <c r="GC75">
        <f t="shared" si="20"/>
        <v>0</v>
      </c>
      <c r="GD75">
        <f t="shared" si="145"/>
        <v>0</v>
      </c>
      <c r="GE75">
        <f t="shared" si="146"/>
        <v>0</v>
      </c>
      <c r="GF75">
        <f t="shared" si="147"/>
        <v>0</v>
      </c>
      <c r="GG75">
        <f t="shared" si="148"/>
        <v>0</v>
      </c>
      <c r="GH75">
        <f t="shared" si="149"/>
        <v>0</v>
      </c>
      <c r="GI75">
        <f t="shared" si="150"/>
        <v>0</v>
      </c>
      <c r="GJ75">
        <f t="shared" si="151"/>
        <v>0</v>
      </c>
      <c r="GK75">
        <f t="shared" si="152"/>
        <v>0</v>
      </c>
      <c r="GL75">
        <f t="shared" si="153"/>
        <v>0</v>
      </c>
      <c r="GM75">
        <f t="shared" si="154"/>
        <v>0</v>
      </c>
      <c r="GN75">
        <f t="shared" si="155"/>
        <v>0</v>
      </c>
      <c r="GO75">
        <f t="shared" si="77"/>
        <v>0</v>
      </c>
    </row>
    <row r="76" spans="1:197" x14ac:dyDescent="0.3">
      <c r="A76" s="7">
        <f>+IF(B76&lt;&gt;"",A75+1,0)</f>
        <v>0</v>
      </c>
      <c r="B76" t="str">
        <f>IF(Start!$A44="","",Start!$A44)</f>
        <v/>
      </c>
      <c r="C76" s="134" t="str">
        <f>IF(Start!$B44="","",Start!$B44)</f>
        <v/>
      </c>
      <c r="D76" s="63" t="s">
        <v>219</v>
      </c>
      <c r="E76" s="7">
        <v>1</v>
      </c>
      <c r="F76" s="7">
        <v>11</v>
      </c>
      <c r="G76" t="s">
        <v>270</v>
      </c>
      <c r="H76" s="7">
        <v>11</v>
      </c>
      <c r="M76" s="7" t="s">
        <v>322</v>
      </c>
      <c r="N76" s="7">
        <v>1</v>
      </c>
      <c r="O76" s="7">
        <f>+IF(N76=1,0,1)</f>
        <v>0</v>
      </c>
      <c r="P76" s="7">
        <f>+O76</f>
        <v>0</v>
      </c>
      <c r="Q76" s="7"/>
      <c r="R76" s="7">
        <f>N('8_Sls_Fcst_G'!E32)*CHOOSE(wa!$N76,wa!$I$47,wa!$I$48,wa!$I$49,wa!$I$50,wa!$I$51)</f>
        <v>0</v>
      </c>
      <c r="S76" s="7">
        <f>N('8_Sls_Fcst_G'!F32)*CHOOSE(wa!$N76,wa!$I$47,wa!$I$48,wa!$I$49,wa!$I$50,wa!$I$51)</f>
        <v>0</v>
      </c>
      <c r="T76" s="7">
        <f>N('8_Sls_Fcst_G'!G32)*CHOOSE(wa!$N76,wa!$I$47,wa!$I$48,wa!$I$49,wa!$I$50,wa!$I$51)</f>
        <v>0</v>
      </c>
      <c r="U76" s="7">
        <f>N('8_Sls_Fcst_G'!H32)*CHOOSE(wa!$N76,wa!$I$47,wa!$I$48,wa!$I$49,wa!$I$50,wa!$I$51)</f>
        <v>0</v>
      </c>
      <c r="V76" s="7">
        <f>N('8_Sls_Fcst_G'!I32)*CHOOSE(wa!$N76,wa!$I$47,wa!$I$48,wa!$I$49,wa!$I$50,wa!$I$51)</f>
        <v>0</v>
      </c>
      <c r="W76" s="7">
        <f>N('8_Sls_Fcst_G'!J32)*CHOOSE(wa!$N76,wa!$I$47,wa!$I$48,wa!$I$49,wa!$I$50,wa!$I$51)</f>
        <v>0</v>
      </c>
      <c r="X76" s="7">
        <f>N('8_Sls_Fcst_G'!K32)*CHOOSE(wa!$N76,wa!$I$47,wa!$I$48,wa!$I$49,wa!$I$50,wa!$I$51)</f>
        <v>0</v>
      </c>
      <c r="Y76" s="7">
        <f>N('8_Sls_Fcst_G'!L32)*CHOOSE(wa!$N76,wa!$I$47,wa!$I$48,wa!$I$49,wa!$I$50,wa!$I$51)</f>
        <v>0</v>
      </c>
      <c r="Z76" s="7">
        <f>N('8_Sls_Fcst_G'!M32)*CHOOSE(wa!$N76,wa!$I$47,wa!$I$48,wa!$I$49,wa!$I$50,wa!$I$51)</f>
        <v>0</v>
      </c>
      <c r="AA76" s="7">
        <f>N('8_Sls_Fcst_G'!N32)*CHOOSE(wa!$N76,wa!$I$47,wa!$I$48,wa!$I$49,wa!$I$50,wa!$I$51)</f>
        <v>0</v>
      </c>
      <c r="AB76" s="7">
        <f>N('8_Sls_Fcst_G'!O32)*CHOOSE(wa!$N76,wa!$I$47,wa!$I$48,wa!$I$49,wa!$I$50,wa!$I$51)</f>
        <v>0</v>
      </c>
      <c r="AC76" s="7">
        <f>N('8_Sls_Fcst_G'!P32)*CHOOSE(wa!$N76,wa!$I$47,wa!$I$48,wa!$I$49,wa!$I$50,wa!$I$51)</f>
        <v>0</v>
      </c>
      <c r="AD76" s="7">
        <f t="shared" si="22"/>
        <v>0</v>
      </c>
      <c r="AF76" s="7">
        <f>R76*CHOOSE(wa!$N76,wa!$J$47,wa!$J$48,wa!$J$49,wa!$J$50,wa!$J$51)</f>
        <v>0</v>
      </c>
      <c r="AG76" s="7">
        <f>S76*CHOOSE(wa!$N76,wa!$J$47,wa!$J$48,wa!$J$49,wa!$J$50,wa!$J$51)</f>
        <v>0</v>
      </c>
      <c r="AH76" s="7">
        <f>T76*CHOOSE(wa!$N76,wa!$J$47,wa!$J$48,wa!$J$49,wa!$J$50,wa!$J$51)</f>
        <v>0</v>
      </c>
      <c r="AI76" s="7">
        <f>U76*CHOOSE(wa!$N76,wa!$J$47,wa!$J$48,wa!$J$49,wa!$J$50,wa!$J$51)</f>
        <v>0</v>
      </c>
      <c r="AJ76" s="7">
        <f>V76*CHOOSE(wa!$N76,wa!$J$47,wa!$J$48,wa!$J$49,wa!$J$50,wa!$J$51)</f>
        <v>0</v>
      </c>
      <c r="AK76" s="7">
        <f>W76*CHOOSE(wa!$N76,wa!$J$47,wa!$J$48,wa!$J$49,wa!$J$50,wa!$J$51)</f>
        <v>0</v>
      </c>
      <c r="AL76" s="7">
        <f>X76*CHOOSE(wa!$N76,wa!$J$47,wa!$J$48,wa!$J$49,wa!$J$50,wa!$J$51)</f>
        <v>0</v>
      </c>
      <c r="AM76" s="7">
        <f>Y76*CHOOSE(wa!$N76,wa!$J$47,wa!$J$48,wa!$J$49,wa!$J$50,wa!$J$51)</f>
        <v>0</v>
      </c>
      <c r="AN76" s="7">
        <f>Z76*CHOOSE(wa!$N76,wa!$J$47,wa!$J$48,wa!$J$49,wa!$J$50,wa!$J$51)</f>
        <v>0</v>
      </c>
      <c r="AO76" s="7">
        <f>AA76*CHOOSE(wa!$N76,wa!$J$47,wa!$J$48,wa!$J$49,wa!$J$50,wa!$J$51)</f>
        <v>0</v>
      </c>
      <c r="AP76" s="7">
        <f>AB76*CHOOSE(wa!$N76,wa!$J$47,wa!$J$48,wa!$J$49,wa!$J$50,wa!$J$51)</f>
        <v>0</v>
      </c>
      <c r="AQ76" s="7">
        <f>AC76*CHOOSE(wa!$N76,wa!$J$47,wa!$J$48,wa!$J$49,wa!$J$50,wa!$J$51)</f>
        <v>0</v>
      </c>
      <c r="AR76">
        <f t="shared" si="78"/>
        <v>0</v>
      </c>
      <c r="AT76">
        <f t="shared" si="6"/>
        <v>0</v>
      </c>
      <c r="AU76">
        <f t="shared" ref="AU76:BE76" si="216">+IF($N76=AU$47,1,0)*S76</f>
        <v>0</v>
      </c>
      <c r="AV76">
        <f t="shared" si="216"/>
        <v>0</v>
      </c>
      <c r="AW76">
        <f t="shared" si="216"/>
        <v>0</v>
      </c>
      <c r="AX76">
        <f t="shared" si="216"/>
        <v>0</v>
      </c>
      <c r="AY76">
        <f t="shared" si="216"/>
        <v>0</v>
      </c>
      <c r="AZ76">
        <f t="shared" si="216"/>
        <v>0</v>
      </c>
      <c r="BA76">
        <f t="shared" si="216"/>
        <v>0</v>
      </c>
      <c r="BB76">
        <f t="shared" si="216"/>
        <v>0</v>
      </c>
      <c r="BC76">
        <f t="shared" si="216"/>
        <v>0</v>
      </c>
      <c r="BD76">
        <f t="shared" si="216"/>
        <v>0</v>
      </c>
      <c r="BE76">
        <f t="shared" si="216"/>
        <v>0</v>
      </c>
      <c r="BF76">
        <f t="shared" si="80"/>
        <v>0</v>
      </c>
      <c r="BH76">
        <f t="shared" si="8"/>
        <v>0</v>
      </c>
      <c r="BI76">
        <f t="shared" ref="BI76:BS76" si="217">+IF($N76=BI$47,1,0)*S76</f>
        <v>0</v>
      </c>
      <c r="BJ76">
        <f t="shared" si="217"/>
        <v>0</v>
      </c>
      <c r="BK76">
        <f t="shared" si="217"/>
        <v>0</v>
      </c>
      <c r="BL76">
        <f t="shared" si="217"/>
        <v>0</v>
      </c>
      <c r="BM76">
        <f t="shared" si="217"/>
        <v>0</v>
      </c>
      <c r="BN76">
        <f t="shared" si="217"/>
        <v>0</v>
      </c>
      <c r="BO76">
        <f t="shared" si="217"/>
        <v>0</v>
      </c>
      <c r="BP76">
        <f t="shared" si="217"/>
        <v>0</v>
      </c>
      <c r="BQ76">
        <f t="shared" si="217"/>
        <v>0</v>
      </c>
      <c r="BR76">
        <f t="shared" si="217"/>
        <v>0</v>
      </c>
      <c r="BS76">
        <f t="shared" si="217"/>
        <v>0</v>
      </c>
      <c r="BT76">
        <f t="shared" si="82"/>
        <v>0</v>
      </c>
      <c r="BV76">
        <f t="shared" si="10"/>
        <v>0</v>
      </c>
      <c r="BW76">
        <f t="shared" ref="BW76:CG76" si="218">+IF($N76=BW$47,1,0)*S76</f>
        <v>0</v>
      </c>
      <c r="BX76">
        <f t="shared" si="218"/>
        <v>0</v>
      </c>
      <c r="BY76">
        <f t="shared" si="218"/>
        <v>0</v>
      </c>
      <c r="BZ76">
        <f t="shared" si="218"/>
        <v>0</v>
      </c>
      <c r="CA76">
        <f t="shared" si="218"/>
        <v>0</v>
      </c>
      <c r="CB76">
        <f t="shared" si="218"/>
        <v>0</v>
      </c>
      <c r="CC76">
        <f t="shared" si="218"/>
        <v>0</v>
      </c>
      <c r="CD76">
        <f t="shared" si="218"/>
        <v>0</v>
      </c>
      <c r="CE76">
        <f t="shared" si="218"/>
        <v>0</v>
      </c>
      <c r="CF76">
        <f t="shared" si="218"/>
        <v>0</v>
      </c>
      <c r="CG76">
        <f t="shared" si="218"/>
        <v>0</v>
      </c>
      <c r="CH76">
        <f t="shared" si="84"/>
        <v>0</v>
      </c>
      <c r="CJ76">
        <f t="shared" si="12"/>
        <v>0</v>
      </c>
      <c r="CK76">
        <f t="shared" ref="CK76:CU76" si="219">+IF($N76=CK$47,1,0)*S76</f>
        <v>0</v>
      </c>
      <c r="CL76">
        <f t="shared" si="219"/>
        <v>0</v>
      </c>
      <c r="CM76">
        <f t="shared" si="219"/>
        <v>0</v>
      </c>
      <c r="CN76">
        <f t="shared" si="219"/>
        <v>0</v>
      </c>
      <c r="CO76">
        <f t="shared" si="219"/>
        <v>0</v>
      </c>
      <c r="CP76">
        <f t="shared" si="219"/>
        <v>0</v>
      </c>
      <c r="CQ76">
        <f t="shared" si="219"/>
        <v>0</v>
      </c>
      <c r="CR76">
        <f t="shared" si="219"/>
        <v>0</v>
      </c>
      <c r="CS76">
        <f t="shared" si="219"/>
        <v>0</v>
      </c>
      <c r="CT76">
        <f t="shared" si="219"/>
        <v>0</v>
      </c>
      <c r="CU76">
        <f t="shared" si="219"/>
        <v>0</v>
      </c>
      <c r="CV76">
        <f t="shared" si="86"/>
        <v>0</v>
      </c>
      <c r="DA76" s="7"/>
      <c r="DF76" s="7" t="s">
        <v>323</v>
      </c>
      <c r="DG76" s="7">
        <v>1</v>
      </c>
      <c r="DH76" s="7">
        <f>+IF(DG76=1,0,1)</f>
        <v>0</v>
      </c>
      <c r="DI76" s="7">
        <f>+DH76</f>
        <v>0</v>
      </c>
      <c r="DJ76" s="7"/>
      <c r="DK76" s="7">
        <f>N('10_Sls_Fcst_FS'!E32)*CHOOSE(wa!$DG76,wa!$DB$47,wa!$DB$48,wa!$DB$49,wa!$DB$50,wa!$DB$51)</f>
        <v>0</v>
      </c>
      <c r="DL76" s="7">
        <f>N('10_Sls_Fcst_FS'!F32)*CHOOSE(wa!$DG76,wa!$DB$47,wa!$DB$48,wa!$DB$49,wa!$DB$50,wa!$DB$51)</f>
        <v>0</v>
      </c>
      <c r="DM76" s="7">
        <f>N('10_Sls_Fcst_FS'!G32)*CHOOSE(wa!$DG76,wa!$DB$47,wa!$DB$48,wa!$DB$49,wa!$DB$50,wa!$DB$51)</f>
        <v>0</v>
      </c>
      <c r="DN76" s="7">
        <f>N('10_Sls_Fcst_FS'!H32)*CHOOSE(wa!$DG76,wa!$DB$47,wa!$DB$48,wa!$DB$49,wa!$DB$50,wa!$DB$51)</f>
        <v>0</v>
      </c>
      <c r="DO76" s="7">
        <f>N('10_Sls_Fcst_FS'!I32)*CHOOSE(wa!$DG76,wa!$DB$47,wa!$DB$48,wa!$DB$49,wa!$DB$50,wa!$DB$51)</f>
        <v>0</v>
      </c>
      <c r="DP76" s="7">
        <f>N('10_Sls_Fcst_FS'!J32)*CHOOSE(wa!$DG76,wa!$DB$47,wa!$DB$48,wa!$DB$49,wa!$DB$50,wa!$DB$51)</f>
        <v>0</v>
      </c>
      <c r="DQ76" s="7">
        <f>N('10_Sls_Fcst_FS'!K32)*CHOOSE(wa!$DG76,wa!$DB$47,wa!$DB$48,wa!$DB$49,wa!$DB$50,wa!$DB$51)</f>
        <v>0</v>
      </c>
      <c r="DR76" s="7">
        <f>N('10_Sls_Fcst_FS'!L32)*CHOOSE(wa!$DG76,wa!$DB$47,wa!$DB$48,wa!$DB$49,wa!$DB$50,wa!$DB$51)</f>
        <v>0</v>
      </c>
      <c r="DS76" s="7">
        <f>N('10_Sls_Fcst_FS'!M32)*CHOOSE(wa!$DG76,wa!$DB$47,wa!$DB$48,wa!$DB$49,wa!$DB$50,wa!$DB$51)</f>
        <v>0</v>
      </c>
      <c r="DT76" s="7">
        <f>N('10_Sls_Fcst_FS'!N32)*CHOOSE(wa!$DG76,wa!$DB$47,wa!$DB$48,wa!$DB$49,wa!$DB$50,wa!$DB$51)</f>
        <v>0</v>
      </c>
      <c r="DU76" s="7">
        <f>N('10_Sls_Fcst_FS'!O32)*CHOOSE(wa!$DG76,wa!$DB$47,wa!$DB$48,wa!$DB$49,wa!$DB$50,wa!$DB$51)</f>
        <v>0</v>
      </c>
      <c r="DV76" s="7">
        <f>N('10_Sls_Fcst_FS'!P32)*CHOOSE(wa!$DG76,wa!$DB$47,wa!$DB$48,wa!$DB$49,wa!$DB$50,wa!$DB$51)</f>
        <v>0</v>
      </c>
      <c r="DW76" s="7">
        <f t="shared" si="23"/>
        <v>0</v>
      </c>
      <c r="DX76" s="9"/>
      <c r="DY76" s="7">
        <f>DK76*CHOOSE(wa!$DG76,wa!$DC$47,wa!$DC$48,wa!$DC$49,wa!$DC$50,wa!$DC$51)</f>
        <v>0</v>
      </c>
      <c r="DZ76" s="7">
        <f>DL76*CHOOSE(wa!$DG76,wa!$DC$47,wa!$DC$48,wa!$DC$49,wa!$DC$50,wa!$DC$51)</f>
        <v>0</v>
      </c>
      <c r="EA76" s="7">
        <f>DM76*CHOOSE(wa!$DG76,wa!$DC$47,wa!$DC$48,wa!$DC$49,wa!$DC$50,wa!$DC$51)</f>
        <v>0</v>
      </c>
      <c r="EB76" s="7">
        <f>DN76*CHOOSE(wa!$DG76,wa!$DC$47,wa!$DC$48,wa!$DC$49,wa!$DC$50,wa!$DC$51)</f>
        <v>0</v>
      </c>
      <c r="EC76" s="7">
        <f>DO76*CHOOSE(wa!$DG76,wa!$DC$47,wa!$DC$48,wa!$DC$49,wa!$DC$50,wa!$DC$51)</f>
        <v>0</v>
      </c>
      <c r="ED76" s="7">
        <f>DP76*CHOOSE(wa!$DG76,wa!$DC$47,wa!$DC$48,wa!$DC$49,wa!$DC$50,wa!$DC$51)</f>
        <v>0</v>
      </c>
      <c r="EE76" s="7">
        <f>DQ76*CHOOSE(wa!$DG76,wa!$DC$47,wa!$DC$48,wa!$DC$49,wa!$DC$50,wa!$DC$51)</f>
        <v>0</v>
      </c>
      <c r="EF76" s="7">
        <f>DR76*CHOOSE(wa!$DG76,wa!$DC$47,wa!$DC$48,wa!$DC$49,wa!$DC$50,wa!$DC$51)</f>
        <v>0</v>
      </c>
      <c r="EG76" s="7">
        <f>DS76*CHOOSE(wa!$DG76,wa!$DC$47,wa!$DC$48,wa!$DC$49,wa!$DC$50,wa!$DC$51)</f>
        <v>0</v>
      </c>
      <c r="EH76" s="7">
        <f>DT76*CHOOSE(wa!$DG76,wa!$DC$47,wa!$DC$48,wa!$DC$49,wa!$DC$50,wa!$DC$51)</f>
        <v>0</v>
      </c>
      <c r="EI76" s="7">
        <f>DU76*CHOOSE(wa!$DG76,wa!$DC$47,wa!$DC$48,wa!$DC$49,wa!$DC$50,wa!$DC$51)</f>
        <v>0</v>
      </c>
      <c r="EJ76" s="7">
        <f>DV76*CHOOSE(wa!$DG76,wa!$DC$47,wa!$DC$48,wa!$DC$49,wa!$DC$50,wa!$DC$51)</f>
        <v>0</v>
      </c>
      <c r="EK76">
        <f t="shared" si="29"/>
        <v>0</v>
      </c>
      <c r="EM76">
        <f t="shared" si="14"/>
        <v>0</v>
      </c>
      <c r="EN76">
        <f t="shared" si="30"/>
        <v>0</v>
      </c>
      <c r="EO76">
        <f t="shared" si="31"/>
        <v>0</v>
      </c>
      <c r="EP76">
        <f t="shared" si="32"/>
        <v>0</v>
      </c>
      <c r="EQ76">
        <f t="shared" si="33"/>
        <v>0</v>
      </c>
      <c r="ER76">
        <f t="shared" si="34"/>
        <v>0</v>
      </c>
      <c r="ES76">
        <f t="shared" si="35"/>
        <v>0</v>
      </c>
      <c r="ET76">
        <f t="shared" si="36"/>
        <v>0</v>
      </c>
      <c r="EU76">
        <f t="shared" si="37"/>
        <v>0</v>
      </c>
      <c r="EV76">
        <f t="shared" si="38"/>
        <v>0</v>
      </c>
      <c r="EW76">
        <f t="shared" si="39"/>
        <v>0</v>
      </c>
      <c r="EX76">
        <f t="shared" si="40"/>
        <v>0</v>
      </c>
      <c r="EY76">
        <f t="shared" si="41"/>
        <v>0</v>
      </c>
      <c r="FA76">
        <f t="shared" si="16"/>
        <v>0</v>
      </c>
      <c r="FB76">
        <f t="shared" si="123"/>
        <v>0</v>
      </c>
      <c r="FC76">
        <f t="shared" si="124"/>
        <v>0</v>
      </c>
      <c r="FD76">
        <f t="shared" si="125"/>
        <v>0</v>
      </c>
      <c r="FE76">
        <f t="shared" si="126"/>
        <v>0</v>
      </c>
      <c r="FF76">
        <f t="shared" si="127"/>
        <v>0</v>
      </c>
      <c r="FG76">
        <f t="shared" si="128"/>
        <v>0</v>
      </c>
      <c r="FH76">
        <f t="shared" si="129"/>
        <v>0</v>
      </c>
      <c r="FI76">
        <f t="shared" si="130"/>
        <v>0</v>
      </c>
      <c r="FJ76">
        <f t="shared" si="131"/>
        <v>0</v>
      </c>
      <c r="FK76">
        <f t="shared" si="132"/>
        <v>0</v>
      </c>
      <c r="FL76">
        <f t="shared" si="133"/>
        <v>0</v>
      </c>
      <c r="FM76">
        <f t="shared" si="53"/>
        <v>0</v>
      </c>
      <c r="FO76">
        <f t="shared" si="18"/>
        <v>0</v>
      </c>
      <c r="FP76">
        <f t="shared" si="134"/>
        <v>0</v>
      </c>
      <c r="FQ76">
        <f t="shared" si="135"/>
        <v>0</v>
      </c>
      <c r="FR76">
        <f t="shared" si="136"/>
        <v>0</v>
      </c>
      <c r="FS76">
        <f t="shared" si="137"/>
        <v>0</v>
      </c>
      <c r="FT76">
        <f t="shared" si="138"/>
        <v>0</v>
      </c>
      <c r="FU76">
        <f t="shared" si="139"/>
        <v>0</v>
      </c>
      <c r="FV76">
        <f t="shared" si="140"/>
        <v>0</v>
      </c>
      <c r="FW76">
        <f t="shared" si="141"/>
        <v>0</v>
      </c>
      <c r="FX76">
        <f t="shared" si="142"/>
        <v>0</v>
      </c>
      <c r="FY76">
        <f t="shared" si="143"/>
        <v>0</v>
      </c>
      <c r="FZ76">
        <f t="shared" si="144"/>
        <v>0</v>
      </c>
      <c r="GA76">
        <f t="shared" si="65"/>
        <v>0</v>
      </c>
      <c r="GC76">
        <f t="shared" si="20"/>
        <v>0</v>
      </c>
      <c r="GD76">
        <f t="shared" si="145"/>
        <v>0</v>
      </c>
      <c r="GE76">
        <f t="shared" si="146"/>
        <v>0</v>
      </c>
      <c r="GF76">
        <f t="shared" si="147"/>
        <v>0</v>
      </c>
      <c r="GG76">
        <f t="shared" si="148"/>
        <v>0</v>
      </c>
      <c r="GH76">
        <f t="shared" si="149"/>
        <v>0</v>
      </c>
      <c r="GI76">
        <f t="shared" si="150"/>
        <v>0</v>
      </c>
      <c r="GJ76">
        <f t="shared" si="151"/>
        <v>0</v>
      </c>
      <c r="GK76">
        <f t="shared" si="152"/>
        <v>0</v>
      </c>
      <c r="GL76">
        <f t="shared" si="153"/>
        <v>0</v>
      </c>
      <c r="GM76">
        <f t="shared" si="154"/>
        <v>0</v>
      </c>
      <c r="GN76">
        <f t="shared" si="155"/>
        <v>0</v>
      </c>
      <c r="GO76">
        <f t="shared" si="77"/>
        <v>0</v>
      </c>
    </row>
    <row r="77" spans="1:197" x14ac:dyDescent="0.3">
      <c r="A77" s="7">
        <f t="shared" ref="A77:A83" si="220">+IF(B77&lt;&gt;"",A76+1,0)</f>
        <v>0</v>
      </c>
      <c r="B77" t="str">
        <f>IF(Start!$A45="","",Start!$A45)</f>
        <v/>
      </c>
      <c r="C77" s="134" t="str">
        <f>IF(Start!$B45="","",Start!$B45)</f>
        <v/>
      </c>
      <c r="D77" s="63" t="s">
        <v>220</v>
      </c>
      <c r="E77" s="7">
        <v>1</v>
      </c>
      <c r="F77" s="7">
        <v>12</v>
      </c>
      <c r="G77" t="s">
        <v>271</v>
      </c>
      <c r="H77" s="7">
        <v>12</v>
      </c>
      <c r="M77" t="s">
        <v>323</v>
      </c>
      <c r="N77">
        <f>+N76</f>
        <v>1</v>
      </c>
      <c r="O77">
        <f>+O76</f>
        <v>0</v>
      </c>
      <c r="Q77">
        <f>+O77</f>
        <v>0</v>
      </c>
      <c r="R77" s="7">
        <f>N('8_Sls_Fcst_G'!E33)*CHOOSE(wa!$N77,wa!$K$47,wa!$K$48,wa!$K$49,wa!$K$50,wa!$K$51)</f>
        <v>0</v>
      </c>
      <c r="S77" s="7">
        <f>N('8_Sls_Fcst_G'!F33)*CHOOSE(wa!$N77,wa!$K$47,wa!$K$48,wa!$K$49,wa!$K$50,wa!$K$51)</f>
        <v>0</v>
      </c>
      <c r="T77" s="7">
        <f>N('8_Sls_Fcst_G'!G33)*CHOOSE(wa!$N77,wa!$K$47,wa!$K$48,wa!$K$49,wa!$K$50,wa!$K$51)</f>
        <v>0</v>
      </c>
      <c r="U77" s="7">
        <f>N('8_Sls_Fcst_G'!H33)*CHOOSE(wa!$N77,wa!$K$47,wa!$K$48,wa!$K$49,wa!$K$50,wa!$K$51)</f>
        <v>0</v>
      </c>
      <c r="V77" s="7">
        <f>N('8_Sls_Fcst_G'!I33)*CHOOSE(wa!$N77,wa!$K$47,wa!$K$48,wa!$K$49,wa!$K$50,wa!$K$51)</f>
        <v>0</v>
      </c>
      <c r="W77" s="7">
        <f>N('8_Sls_Fcst_G'!J33)*CHOOSE(wa!$N77,wa!$K$47,wa!$K$48,wa!$K$49,wa!$K$50,wa!$K$51)</f>
        <v>0</v>
      </c>
      <c r="X77" s="7">
        <f>N('8_Sls_Fcst_G'!K33)*CHOOSE(wa!$N77,wa!$K$47,wa!$K$48,wa!$K$49,wa!$K$50,wa!$K$51)</f>
        <v>0</v>
      </c>
      <c r="Y77" s="7">
        <f>N('8_Sls_Fcst_G'!L33)*CHOOSE(wa!$N77,wa!$K$47,wa!$K$48,wa!$K$49,wa!$K$50,wa!$K$51)</f>
        <v>0</v>
      </c>
      <c r="Z77" s="7">
        <f>N('8_Sls_Fcst_G'!M33)*CHOOSE(wa!$N77,wa!$K$47,wa!$K$48,wa!$K$49,wa!$K$50,wa!$K$51)</f>
        <v>0</v>
      </c>
      <c r="AA77" s="7">
        <f>N('8_Sls_Fcst_G'!N33)*CHOOSE(wa!$N77,wa!$K$47,wa!$K$48,wa!$K$49,wa!$K$50,wa!$K$51)</f>
        <v>0</v>
      </c>
      <c r="AB77" s="7">
        <f>N('8_Sls_Fcst_G'!O33)*CHOOSE(wa!$N77,wa!$K$47,wa!$K$48,wa!$K$49,wa!$K$50,wa!$K$51)</f>
        <v>0</v>
      </c>
      <c r="AC77" s="7">
        <f>N('8_Sls_Fcst_G'!P33)*CHOOSE(wa!$N77,wa!$K$47,wa!$K$48,wa!$K$49,wa!$K$50,wa!$K$51)</f>
        <v>0</v>
      </c>
      <c r="AD77" s="7">
        <f t="shared" si="22"/>
        <v>0</v>
      </c>
      <c r="AF77" s="7">
        <f>R77*CHOOSE(wa!$N77,wa!$L$47,wa!$L$48,wa!$L$49,wa!$L$50,wa!$L$51)</f>
        <v>0</v>
      </c>
      <c r="AG77" s="7">
        <f>S77*CHOOSE(wa!$N77,wa!$L$47,wa!$L$48,wa!$L$49,wa!$L$50,wa!$L$51)</f>
        <v>0</v>
      </c>
      <c r="AH77" s="7">
        <f>T77*CHOOSE(wa!$N77,wa!$L$47,wa!$L$48,wa!$L$49,wa!$L$50,wa!$L$51)</f>
        <v>0</v>
      </c>
      <c r="AI77" s="7">
        <f>U77*CHOOSE(wa!$N77,wa!$L$47,wa!$L$48,wa!$L$49,wa!$L$50,wa!$L$51)</f>
        <v>0</v>
      </c>
      <c r="AJ77" s="7">
        <f>V77*CHOOSE(wa!$N77,wa!$L$47,wa!$L$48,wa!$L$49,wa!$L$50,wa!$L$51)</f>
        <v>0</v>
      </c>
      <c r="AK77" s="7">
        <f>W77*CHOOSE(wa!$N77,wa!$L$47,wa!$L$48,wa!$L$49,wa!$L$50,wa!$L$51)</f>
        <v>0</v>
      </c>
      <c r="AL77" s="7">
        <f>X77*CHOOSE(wa!$N77,wa!$L$47,wa!$L$48,wa!$L$49,wa!$L$50,wa!$L$51)</f>
        <v>0</v>
      </c>
      <c r="AM77" s="7">
        <f>Y77*CHOOSE(wa!$N77,wa!$L$47,wa!$L$48,wa!$L$49,wa!$L$50,wa!$L$51)</f>
        <v>0</v>
      </c>
      <c r="AN77" s="7">
        <f>Z77*CHOOSE(wa!$N77,wa!$L$47,wa!$L$48,wa!$L$49,wa!$L$50,wa!$L$51)</f>
        <v>0</v>
      </c>
      <c r="AO77" s="7">
        <f>AA77*CHOOSE(wa!$N77,wa!$L$47,wa!$L$48,wa!$L$49,wa!$L$50,wa!$L$51)</f>
        <v>0</v>
      </c>
      <c r="AP77" s="7">
        <f>AB77*CHOOSE(wa!$N77,wa!$L$47,wa!$L$48,wa!$L$49,wa!$L$50,wa!$L$51)</f>
        <v>0</v>
      </c>
      <c r="AQ77" s="7">
        <f>AC77*CHOOSE(wa!$N77,wa!$L$47,wa!$L$48,wa!$L$49,wa!$L$50,wa!$L$51)</f>
        <v>0</v>
      </c>
      <c r="AR77">
        <f t="shared" si="78"/>
        <v>0</v>
      </c>
      <c r="AT77">
        <f t="shared" si="6"/>
        <v>0</v>
      </c>
      <c r="AU77">
        <f t="shared" ref="AU77:BE77" si="221">+IF($N77=AU$47,1,0)*S77</f>
        <v>0</v>
      </c>
      <c r="AV77">
        <f t="shared" si="221"/>
        <v>0</v>
      </c>
      <c r="AW77">
        <f t="shared" si="221"/>
        <v>0</v>
      </c>
      <c r="AX77">
        <f t="shared" si="221"/>
        <v>0</v>
      </c>
      <c r="AY77">
        <f t="shared" si="221"/>
        <v>0</v>
      </c>
      <c r="AZ77">
        <f t="shared" si="221"/>
        <v>0</v>
      </c>
      <c r="BA77">
        <f t="shared" si="221"/>
        <v>0</v>
      </c>
      <c r="BB77">
        <f t="shared" si="221"/>
        <v>0</v>
      </c>
      <c r="BC77">
        <f t="shared" si="221"/>
        <v>0</v>
      </c>
      <c r="BD77">
        <f t="shared" si="221"/>
        <v>0</v>
      </c>
      <c r="BE77">
        <f t="shared" si="221"/>
        <v>0</v>
      </c>
      <c r="BF77">
        <f t="shared" si="80"/>
        <v>0</v>
      </c>
      <c r="BH77">
        <f t="shared" si="8"/>
        <v>0</v>
      </c>
      <c r="BI77">
        <f t="shared" ref="BI77:BS77" si="222">+IF($N77=BI$47,1,0)*S77</f>
        <v>0</v>
      </c>
      <c r="BJ77">
        <f t="shared" si="222"/>
        <v>0</v>
      </c>
      <c r="BK77">
        <f t="shared" si="222"/>
        <v>0</v>
      </c>
      <c r="BL77">
        <f t="shared" si="222"/>
        <v>0</v>
      </c>
      <c r="BM77">
        <f t="shared" si="222"/>
        <v>0</v>
      </c>
      <c r="BN77">
        <f t="shared" si="222"/>
        <v>0</v>
      </c>
      <c r="BO77">
        <f t="shared" si="222"/>
        <v>0</v>
      </c>
      <c r="BP77">
        <f t="shared" si="222"/>
        <v>0</v>
      </c>
      <c r="BQ77">
        <f t="shared" si="222"/>
        <v>0</v>
      </c>
      <c r="BR77">
        <f t="shared" si="222"/>
        <v>0</v>
      </c>
      <c r="BS77">
        <f t="shared" si="222"/>
        <v>0</v>
      </c>
      <c r="BT77">
        <f t="shared" si="82"/>
        <v>0</v>
      </c>
      <c r="BV77">
        <f t="shared" si="10"/>
        <v>0</v>
      </c>
      <c r="BW77">
        <f t="shared" ref="BW77:CG77" si="223">+IF($N77=BW$47,1,0)*S77</f>
        <v>0</v>
      </c>
      <c r="BX77">
        <f t="shared" si="223"/>
        <v>0</v>
      </c>
      <c r="BY77">
        <f t="shared" si="223"/>
        <v>0</v>
      </c>
      <c r="BZ77">
        <f t="shared" si="223"/>
        <v>0</v>
      </c>
      <c r="CA77">
        <f t="shared" si="223"/>
        <v>0</v>
      </c>
      <c r="CB77">
        <f t="shared" si="223"/>
        <v>0</v>
      </c>
      <c r="CC77">
        <f t="shared" si="223"/>
        <v>0</v>
      </c>
      <c r="CD77">
        <f t="shared" si="223"/>
        <v>0</v>
      </c>
      <c r="CE77">
        <f t="shared" si="223"/>
        <v>0</v>
      </c>
      <c r="CF77">
        <f t="shared" si="223"/>
        <v>0</v>
      </c>
      <c r="CG77">
        <f t="shared" si="223"/>
        <v>0</v>
      </c>
      <c r="CH77">
        <f t="shared" si="84"/>
        <v>0</v>
      </c>
      <c r="CJ77">
        <f t="shared" si="12"/>
        <v>0</v>
      </c>
      <c r="CK77">
        <f t="shared" ref="CK77:CU77" si="224">+IF($N77=CK$47,1,0)*S77</f>
        <v>0</v>
      </c>
      <c r="CL77">
        <f t="shared" si="224"/>
        <v>0</v>
      </c>
      <c r="CM77">
        <f t="shared" si="224"/>
        <v>0</v>
      </c>
      <c r="CN77">
        <f t="shared" si="224"/>
        <v>0</v>
      </c>
      <c r="CO77">
        <f t="shared" si="224"/>
        <v>0</v>
      </c>
      <c r="CP77">
        <f t="shared" si="224"/>
        <v>0</v>
      </c>
      <c r="CQ77">
        <f t="shared" si="224"/>
        <v>0</v>
      </c>
      <c r="CR77">
        <f t="shared" si="224"/>
        <v>0</v>
      </c>
      <c r="CS77">
        <f t="shared" si="224"/>
        <v>0</v>
      </c>
      <c r="CT77">
        <f t="shared" si="224"/>
        <v>0</v>
      </c>
      <c r="CU77">
        <f t="shared" si="224"/>
        <v>0</v>
      </c>
      <c r="CV77">
        <f t="shared" si="86"/>
        <v>0</v>
      </c>
      <c r="DA77" s="7"/>
      <c r="DF77" t="s">
        <v>324</v>
      </c>
      <c r="DG77">
        <f>+DG76</f>
        <v>1</v>
      </c>
      <c r="DH77">
        <f>+DH76</f>
        <v>0</v>
      </c>
      <c r="DJ77">
        <f>+DH77</f>
        <v>0</v>
      </c>
      <c r="DK77" s="7">
        <f>N('10_Sls_Fcst_FS'!E33)*CHOOSE(wa!$DG77,wa!$DD$47,wa!$DD$48,wa!$DD$49,wa!$DD$50,wa!$DD$51)</f>
        <v>0</v>
      </c>
      <c r="DL77" s="7">
        <f>N('10_Sls_Fcst_FS'!F33)*CHOOSE(wa!$DG77,wa!$DD$47,wa!$DD$48,wa!$DD$49,wa!$DD$50,wa!$DD$51)</f>
        <v>0</v>
      </c>
      <c r="DM77" s="7">
        <f>N('10_Sls_Fcst_FS'!G33)*CHOOSE(wa!$DG77,wa!$DD$47,wa!$DD$48,wa!$DD$49,wa!$DD$50,wa!$DD$51)</f>
        <v>0</v>
      </c>
      <c r="DN77" s="7">
        <f>N('10_Sls_Fcst_FS'!H33)*CHOOSE(wa!$DG77,wa!$DD$47,wa!$DD$48,wa!$DD$49,wa!$DD$50,wa!$DD$51)</f>
        <v>0</v>
      </c>
      <c r="DO77" s="7">
        <f>N('10_Sls_Fcst_FS'!I33)*CHOOSE(wa!$DG77,wa!$DD$47,wa!$DD$48,wa!$DD$49,wa!$DD$50,wa!$DD$51)</f>
        <v>0</v>
      </c>
      <c r="DP77" s="7">
        <f>N('10_Sls_Fcst_FS'!J33)*CHOOSE(wa!$DG77,wa!$DD$47,wa!$DD$48,wa!$DD$49,wa!$DD$50,wa!$DD$51)</f>
        <v>0</v>
      </c>
      <c r="DQ77" s="7">
        <f>N('10_Sls_Fcst_FS'!K33)*CHOOSE(wa!$DG77,wa!$DD$47,wa!$DD$48,wa!$DD$49,wa!$DD$50,wa!$DD$51)</f>
        <v>0</v>
      </c>
      <c r="DR77" s="7">
        <f>N('10_Sls_Fcst_FS'!L33)*CHOOSE(wa!$DG77,wa!$DD$47,wa!$DD$48,wa!$DD$49,wa!$DD$50,wa!$DD$51)</f>
        <v>0</v>
      </c>
      <c r="DS77" s="7">
        <f>N('10_Sls_Fcst_FS'!M33)*CHOOSE(wa!$DG77,wa!$DD$47,wa!$DD$48,wa!$DD$49,wa!$DD$50,wa!$DD$51)</f>
        <v>0</v>
      </c>
      <c r="DT77" s="7">
        <f>N('10_Sls_Fcst_FS'!N33)*CHOOSE(wa!$DG77,wa!$DD$47,wa!$DD$48,wa!$DD$49,wa!$DD$50,wa!$DD$51)</f>
        <v>0</v>
      </c>
      <c r="DU77" s="7">
        <f>N('10_Sls_Fcst_FS'!O33)*CHOOSE(wa!$DG77,wa!$DD$47,wa!$DD$48,wa!$DD$49,wa!$DD$50,wa!$DD$51)</f>
        <v>0</v>
      </c>
      <c r="DV77" s="7">
        <f>N('10_Sls_Fcst_FS'!P33)*CHOOSE(wa!$DG77,wa!$DD$47,wa!$DD$48,wa!$DD$49,wa!$DD$50,wa!$DD$51)</f>
        <v>0</v>
      </c>
      <c r="DW77" s="7">
        <f t="shared" si="23"/>
        <v>0</v>
      </c>
      <c r="DX77" s="9"/>
      <c r="DY77" s="7">
        <f>DK77*CHOOSE(wa!$DG77,wa!$DE$47,wa!$DE$48,wa!$DE$49,wa!$DE$50,wa!$DE$51)</f>
        <v>0</v>
      </c>
      <c r="DZ77" s="7">
        <f>DL77*CHOOSE(wa!$DG77,wa!$DE$47,wa!$DE$48,wa!$DE$49,wa!$DE$50,wa!$DE$51)</f>
        <v>0</v>
      </c>
      <c r="EA77" s="7">
        <f>DM77*CHOOSE(wa!$DG77,wa!$DE$47,wa!$DE$48,wa!$DE$49,wa!$DE$50,wa!$DE$51)</f>
        <v>0</v>
      </c>
      <c r="EB77" s="7">
        <f>DN77*CHOOSE(wa!$DG77,wa!$DE$47,wa!$DE$48,wa!$DE$49,wa!$DE$50,wa!$DE$51)</f>
        <v>0</v>
      </c>
      <c r="EC77" s="7">
        <f>DO77*CHOOSE(wa!$DG77,wa!$DE$47,wa!$DE$48,wa!$DE$49,wa!$DE$50,wa!$DE$51)</f>
        <v>0</v>
      </c>
      <c r="ED77" s="7">
        <f>DP77*CHOOSE(wa!$DG77,wa!$DE$47,wa!$DE$48,wa!$DE$49,wa!$DE$50,wa!$DE$51)</f>
        <v>0</v>
      </c>
      <c r="EE77" s="7">
        <f>DQ77*CHOOSE(wa!$DG77,wa!$DE$47,wa!$DE$48,wa!$DE$49,wa!$DE$50,wa!$DE$51)</f>
        <v>0</v>
      </c>
      <c r="EF77" s="7">
        <f>DR77*CHOOSE(wa!$DG77,wa!$DE$47,wa!$DE$48,wa!$DE$49,wa!$DE$50,wa!$DE$51)</f>
        <v>0</v>
      </c>
      <c r="EG77" s="7">
        <f>DS77*CHOOSE(wa!$DG77,wa!$DE$47,wa!$DE$48,wa!$DE$49,wa!$DE$50,wa!$DE$51)</f>
        <v>0</v>
      </c>
      <c r="EH77" s="7">
        <f>DT77*CHOOSE(wa!$DG77,wa!$DE$47,wa!$DE$48,wa!$DE$49,wa!$DE$50,wa!$DE$51)</f>
        <v>0</v>
      </c>
      <c r="EI77" s="7">
        <f>DU77*CHOOSE(wa!$DG77,wa!$DE$47,wa!$DE$48,wa!$DE$49,wa!$DE$50,wa!$DE$51)</f>
        <v>0</v>
      </c>
      <c r="EJ77" s="7">
        <f>DV77*CHOOSE(wa!$DG77,wa!$DE$47,wa!$DE$48,wa!$DE$49,wa!$DE$50,wa!$DE$51)</f>
        <v>0</v>
      </c>
      <c r="EK77">
        <f t="shared" si="29"/>
        <v>0</v>
      </c>
      <c r="EM77">
        <f t="shared" si="14"/>
        <v>0</v>
      </c>
      <c r="EN77">
        <f t="shared" si="30"/>
        <v>0</v>
      </c>
      <c r="EO77">
        <f t="shared" si="31"/>
        <v>0</v>
      </c>
      <c r="EP77">
        <f t="shared" si="32"/>
        <v>0</v>
      </c>
      <c r="EQ77">
        <f t="shared" si="33"/>
        <v>0</v>
      </c>
      <c r="ER77">
        <f t="shared" si="34"/>
        <v>0</v>
      </c>
      <c r="ES77">
        <f t="shared" si="35"/>
        <v>0</v>
      </c>
      <c r="ET77">
        <f t="shared" si="36"/>
        <v>0</v>
      </c>
      <c r="EU77">
        <f t="shared" si="37"/>
        <v>0</v>
      </c>
      <c r="EV77">
        <f t="shared" si="38"/>
        <v>0</v>
      </c>
      <c r="EW77">
        <f t="shared" si="39"/>
        <v>0</v>
      </c>
      <c r="EX77">
        <f t="shared" si="40"/>
        <v>0</v>
      </c>
      <c r="EY77">
        <f t="shared" si="41"/>
        <v>0</v>
      </c>
      <c r="FA77">
        <f t="shared" si="16"/>
        <v>0</v>
      </c>
      <c r="FB77">
        <f t="shared" si="123"/>
        <v>0</v>
      </c>
      <c r="FC77">
        <f t="shared" si="124"/>
        <v>0</v>
      </c>
      <c r="FD77">
        <f t="shared" si="125"/>
        <v>0</v>
      </c>
      <c r="FE77">
        <f t="shared" si="126"/>
        <v>0</v>
      </c>
      <c r="FF77">
        <f t="shared" si="127"/>
        <v>0</v>
      </c>
      <c r="FG77">
        <f t="shared" si="128"/>
        <v>0</v>
      </c>
      <c r="FH77">
        <f t="shared" si="129"/>
        <v>0</v>
      </c>
      <c r="FI77">
        <f t="shared" si="130"/>
        <v>0</v>
      </c>
      <c r="FJ77">
        <f t="shared" si="131"/>
        <v>0</v>
      </c>
      <c r="FK77">
        <f t="shared" si="132"/>
        <v>0</v>
      </c>
      <c r="FL77">
        <f t="shared" si="133"/>
        <v>0</v>
      </c>
      <c r="FM77">
        <f t="shared" si="53"/>
        <v>0</v>
      </c>
      <c r="FO77">
        <f t="shared" si="18"/>
        <v>0</v>
      </c>
      <c r="FP77">
        <f t="shared" si="134"/>
        <v>0</v>
      </c>
      <c r="FQ77">
        <f t="shared" si="135"/>
        <v>0</v>
      </c>
      <c r="FR77">
        <f t="shared" si="136"/>
        <v>0</v>
      </c>
      <c r="FS77">
        <f t="shared" si="137"/>
        <v>0</v>
      </c>
      <c r="FT77">
        <f t="shared" si="138"/>
        <v>0</v>
      </c>
      <c r="FU77">
        <f t="shared" si="139"/>
        <v>0</v>
      </c>
      <c r="FV77">
        <f t="shared" si="140"/>
        <v>0</v>
      </c>
      <c r="FW77">
        <f t="shared" si="141"/>
        <v>0</v>
      </c>
      <c r="FX77">
        <f t="shared" si="142"/>
        <v>0</v>
      </c>
      <c r="FY77">
        <f t="shared" si="143"/>
        <v>0</v>
      </c>
      <c r="FZ77">
        <f t="shared" si="144"/>
        <v>0</v>
      </c>
      <c r="GA77">
        <f t="shared" si="65"/>
        <v>0</v>
      </c>
      <c r="GC77">
        <f t="shared" si="20"/>
        <v>0</v>
      </c>
      <c r="GD77">
        <f t="shared" si="145"/>
        <v>0</v>
      </c>
      <c r="GE77">
        <f t="shared" si="146"/>
        <v>0</v>
      </c>
      <c r="GF77">
        <f t="shared" si="147"/>
        <v>0</v>
      </c>
      <c r="GG77">
        <f t="shared" si="148"/>
        <v>0</v>
      </c>
      <c r="GH77">
        <f t="shared" si="149"/>
        <v>0</v>
      </c>
      <c r="GI77">
        <f t="shared" si="150"/>
        <v>0</v>
      </c>
      <c r="GJ77">
        <f t="shared" si="151"/>
        <v>0</v>
      </c>
      <c r="GK77">
        <f t="shared" si="152"/>
        <v>0</v>
      </c>
      <c r="GL77">
        <f t="shared" si="153"/>
        <v>0</v>
      </c>
      <c r="GM77">
        <f t="shared" si="154"/>
        <v>0</v>
      </c>
      <c r="GN77">
        <f t="shared" si="155"/>
        <v>0</v>
      </c>
      <c r="GO77">
        <f t="shared" si="77"/>
        <v>0</v>
      </c>
    </row>
    <row r="78" spans="1:197" x14ac:dyDescent="0.3">
      <c r="A78" s="7">
        <f t="shared" si="220"/>
        <v>0</v>
      </c>
      <c r="B78" t="str">
        <f>IF(Start!$A46="","",Start!$A46)</f>
        <v/>
      </c>
      <c r="C78" s="134" t="str">
        <f>IF(Start!$B46="","",Start!$B46)</f>
        <v/>
      </c>
      <c r="D78" s="63" t="s">
        <v>221</v>
      </c>
      <c r="E78" s="7">
        <v>1</v>
      </c>
      <c r="G78" s="7">
        <v>8</v>
      </c>
      <c r="M78" s="7" t="s">
        <v>324</v>
      </c>
      <c r="N78" s="7">
        <v>1</v>
      </c>
      <c r="O78" s="7">
        <f>+IF(N78=1,0,1)</f>
        <v>0</v>
      </c>
      <c r="P78" s="7">
        <f>+O78</f>
        <v>0</v>
      </c>
      <c r="Q78" s="7"/>
      <c r="R78" s="7">
        <f>N('8_Sls_Fcst_G'!E34)*CHOOSE(wa!$N78,wa!$I$47,wa!$I$48,wa!$I$49,wa!$I$50,wa!$I$51)</f>
        <v>0</v>
      </c>
      <c r="S78" s="7">
        <f>N('8_Sls_Fcst_G'!F34)*CHOOSE(wa!$N78,wa!$I$47,wa!$I$48,wa!$I$49,wa!$I$50,wa!$I$51)</f>
        <v>0</v>
      </c>
      <c r="T78" s="7">
        <f>N('8_Sls_Fcst_G'!G34)*CHOOSE(wa!$N78,wa!$I$47,wa!$I$48,wa!$I$49,wa!$I$50,wa!$I$51)</f>
        <v>0</v>
      </c>
      <c r="U78" s="7">
        <f>N('8_Sls_Fcst_G'!H34)*CHOOSE(wa!$N78,wa!$I$47,wa!$I$48,wa!$I$49,wa!$I$50,wa!$I$51)</f>
        <v>0</v>
      </c>
      <c r="V78" s="7">
        <f>N('8_Sls_Fcst_G'!I34)*CHOOSE(wa!$N78,wa!$I$47,wa!$I$48,wa!$I$49,wa!$I$50,wa!$I$51)</f>
        <v>0</v>
      </c>
      <c r="W78" s="7">
        <f>N('8_Sls_Fcst_G'!J34)*CHOOSE(wa!$N78,wa!$I$47,wa!$I$48,wa!$I$49,wa!$I$50,wa!$I$51)</f>
        <v>0</v>
      </c>
      <c r="X78" s="7">
        <f>N('8_Sls_Fcst_G'!K34)*CHOOSE(wa!$N78,wa!$I$47,wa!$I$48,wa!$I$49,wa!$I$50,wa!$I$51)</f>
        <v>0</v>
      </c>
      <c r="Y78" s="7">
        <f>N('8_Sls_Fcst_G'!L34)*CHOOSE(wa!$N78,wa!$I$47,wa!$I$48,wa!$I$49,wa!$I$50,wa!$I$51)</f>
        <v>0</v>
      </c>
      <c r="Z78" s="7">
        <f>N('8_Sls_Fcst_G'!M34)*CHOOSE(wa!$N78,wa!$I$47,wa!$I$48,wa!$I$49,wa!$I$50,wa!$I$51)</f>
        <v>0</v>
      </c>
      <c r="AA78" s="7">
        <f>N('8_Sls_Fcst_G'!N34)*CHOOSE(wa!$N78,wa!$I$47,wa!$I$48,wa!$I$49,wa!$I$50,wa!$I$51)</f>
        <v>0</v>
      </c>
      <c r="AB78" s="7">
        <f>N('8_Sls_Fcst_G'!O34)*CHOOSE(wa!$N78,wa!$I$47,wa!$I$48,wa!$I$49,wa!$I$50,wa!$I$51)</f>
        <v>0</v>
      </c>
      <c r="AC78" s="7">
        <f>N('8_Sls_Fcst_G'!P34)*CHOOSE(wa!$N78,wa!$I$47,wa!$I$48,wa!$I$49,wa!$I$50,wa!$I$51)</f>
        <v>0</v>
      </c>
      <c r="AD78" s="7">
        <f t="shared" si="22"/>
        <v>0</v>
      </c>
      <c r="AF78" s="7">
        <f>R78*CHOOSE(wa!$N78,wa!$J$47,wa!$J$48,wa!$J$49,wa!$J$50,wa!$J$51)</f>
        <v>0</v>
      </c>
      <c r="AG78" s="7">
        <f>S78*CHOOSE(wa!$N78,wa!$J$47,wa!$J$48,wa!$J$49,wa!$J$50,wa!$J$51)</f>
        <v>0</v>
      </c>
      <c r="AH78" s="7">
        <f>T78*CHOOSE(wa!$N78,wa!$J$47,wa!$J$48,wa!$J$49,wa!$J$50,wa!$J$51)</f>
        <v>0</v>
      </c>
      <c r="AI78" s="7">
        <f>U78*CHOOSE(wa!$N78,wa!$J$47,wa!$J$48,wa!$J$49,wa!$J$50,wa!$J$51)</f>
        <v>0</v>
      </c>
      <c r="AJ78" s="7">
        <f>V78*CHOOSE(wa!$N78,wa!$J$47,wa!$J$48,wa!$J$49,wa!$J$50,wa!$J$51)</f>
        <v>0</v>
      </c>
      <c r="AK78" s="7">
        <f>W78*CHOOSE(wa!$N78,wa!$J$47,wa!$J$48,wa!$J$49,wa!$J$50,wa!$J$51)</f>
        <v>0</v>
      </c>
      <c r="AL78" s="7">
        <f>X78*CHOOSE(wa!$N78,wa!$J$47,wa!$J$48,wa!$J$49,wa!$J$50,wa!$J$51)</f>
        <v>0</v>
      </c>
      <c r="AM78" s="7">
        <f>Y78*CHOOSE(wa!$N78,wa!$J$47,wa!$J$48,wa!$J$49,wa!$J$50,wa!$J$51)</f>
        <v>0</v>
      </c>
      <c r="AN78" s="7">
        <f>Z78*CHOOSE(wa!$N78,wa!$J$47,wa!$J$48,wa!$J$49,wa!$J$50,wa!$J$51)</f>
        <v>0</v>
      </c>
      <c r="AO78" s="7">
        <f>AA78*CHOOSE(wa!$N78,wa!$J$47,wa!$J$48,wa!$J$49,wa!$J$50,wa!$J$51)</f>
        <v>0</v>
      </c>
      <c r="AP78" s="7">
        <f>AB78*CHOOSE(wa!$N78,wa!$J$47,wa!$J$48,wa!$J$49,wa!$J$50,wa!$J$51)</f>
        <v>0</v>
      </c>
      <c r="AQ78" s="7">
        <f>AC78*CHOOSE(wa!$N78,wa!$J$47,wa!$J$48,wa!$J$49,wa!$J$50,wa!$J$51)</f>
        <v>0</v>
      </c>
      <c r="AR78">
        <f t="shared" si="78"/>
        <v>0</v>
      </c>
      <c r="AT78">
        <f t="shared" si="6"/>
        <v>0</v>
      </c>
      <c r="AU78">
        <f t="shared" ref="AU78:BE78" si="225">+IF($N78=AU$47,1,0)*S78</f>
        <v>0</v>
      </c>
      <c r="AV78">
        <f t="shared" si="225"/>
        <v>0</v>
      </c>
      <c r="AW78">
        <f t="shared" si="225"/>
        <v>0</v>
      </c>
      <c r="AX78">
        <f t="shared" si="225"/>
        <v>0</v>
      </c>
      <c r="AY78">
        <f t="shared" si="225"/>
        <v>0</v>
      </c>
      <c r="AZ78">
        <f t="shared" si="225"/>
        <v>0</v>
      </c>
      <c r="BA78">
        <f t="shared" si="225"/>
        <v>0</v>
      </c>
      <c r="BB78">
        <f t="shared" si="225"/>
        <v>0</v>
      </c>
      <c r="BC78">
        <f t="shared" si="225"/>
        <v>0</v>
      </c>
      <c r="BD78">
        <f t="shared" si="225"/>
        <v>0</v>
      </c>
      <c r="BE78">
        <f t="shared" si="225"/>
        <v>0</v>
      </c>
      <c r="BF78">
        <f t="shared" si="80"/>
        <v>0</v>
      </c>
      <c r="BH78">
        <f t="shared" si="8"/>
        <v>0</v>
      </c>
      <c r="BI78">
        <f t="shared" ref="BI78:BS78" si="226">+IF($N78=BI$47,1,0)*S78</f>
        <v>0</v>
      </c>
      <c r="BJ78">
        <f t="shared" si="226"/>
        <v>0</v>
      </c>
      <c r="BK78">
        <f t="shared" si="226"/>
        <v>0</v>
      </c>
      <c r="BL78">
        <f t="shared" si="226"/>
        <v>0</v>
      </c>
      <c r="BM78">
        <f t="shared" si="226"/>
        <v>0</v>
      </c>
      <c r="BN78">
        <f t="shared" si="226"/>
        <v>0</v>
      </c>
      <c r="BO78">
        <f t="shared" si="226"/>
        <v>0</v>
      </c>
      <c r="BP78">
        <f t="shared" si="226"/>
        <v>0</v>
      </c>
      <c r="BQ78">
        <f t="shared" si="226"/>
        <v>0</v>
      </c>
      <c r="BR78">
        <f t="shared" si="226"/>
        <v>0</v>
      </c>
      <c r="BS78">
        <f t="shared" si="226"/>
        <v>0</v>
      </c>
      <c r="BT78">
        <f t="shared" si="82"/>
        <v>0</v>
      </c>
      <c r="BV78">
        <f t="shared" si="10"/>
        <v>0</v>
      </c>
      <c r="BW78">
        <f t="shared" ref="BW78:CG78" si="227">+IF($N78=BW$47,1,0)*S78</f>
        <v>0</v>
      </c>
      <c r="BX78">
        <f t="shared" si="227"/>
        <v>0</v>
      </c>
      <c r="BY78">
        <f t="shared" si="227"/>
        <v>0</v>
      </c>
      <c r="BZ78">
        <f t="shared" si="227"/>
        <v>0</v>
      </c>
      <c r="CA78">
        <f t="shared" si="227"/>
        <v>0</v>
      </c>
      <c r="CB78">
        <f t="shared" si="227"/>
        <v>0</v>
      </c>
      <c r="CC78">
        <f t="shared" si="227"/>
        <v>0</v>
      </c>
      <c r="CD78">
        <f t="shared" si="227"/>
        <v>0</v>
      </c>
      <c r="CE78">
        <f t="shared" si="227"/>
        <v>0</v>
      </c>
      <c r="CF78">
        <f t="shared" si="227"/>
        <v>0</v>
      </c>
      <c r="CG78">
        <f t="shared" si="227"/>
        <v>0</v>
      </c>
      <c r="CH78">
        <f t="shared" si="84"/>
        <v>0</v>
      </c>
      <c r="CJ78">
        <f t="shared" si="12"/>
        <v>0</v>
      </c>
      <c r="CK78">
        <f t="shared" ref="CK78:CU78" si="228">+IF($N78=CK$47,1,0)*S78</f>
        <v>0</v>
      </c>
      <c r="CL78">
        <f t="shared" si="228"/>
        <v>0</v>
      </c>
      <c r="CM78">
        <f t="shared" si="228"/>
        <v>0</v>
      </c>
      <c r="CN78">
        <f t="shared" si="228"/>
        <v>0</v>
      </c>
      <c r="CO78">
        <f t="shared" si="228"/>
        <v>0</v>
      </c>
      <c r="CP78">
        <f t="shared" si="228"/>
        <v>0</v>
      </c>
      <c r="CQ78">
        <f t="shared" si="228"/>
        <v>0</v>
      </c>
      <c r="CR78">
        <f t="shared" si="228"/>
        <v>0</v>
      </c>
      <c r="CS78">
        <f t="shared" si="228"/>
        <v>0</v>
      </c>
      <c r="CT78">
        <f t="shared" si="228"/>
        <v>0</v>
      </c>
      <c r="CU78">
        <f t="shared" si="228"/>
        <v>0</v>
      </c>
      <c r="CV78">
        <f t="shared" si="86"/>
        <v>0</v>
      </c>
      <c r="CZ78" s="7"/>
      <c r="DF78" s="7" t="s">
        <v>325</v>
      </c>
      <c r="DG78" s="7">
        <v>1</v>
      </c>
      <c r="DH78" s="7">
        <f>+IF(DG78=1,0,1)</f>
        <v>0</v>
      </c>
      <c r="DI78" s="7">
        <f>+DH78</f>
        <v>0</v>
      </c>
      <c r="DJ78" s="7"/>
      <c r="DK78" s="7">
        <f>N('10_Sls_Fcst_FS'!E34)*CHOOSE(wa!$DG78,wa!$DB$47,wa!$DB$48,wa!$DB$49,wa!$DB$50,wa!$DB$51)</f>
        <v>0</v>
      </c>
      <c r="DL78" s="7">
        <f>N('10_Sls_Fcst_FS'!F34)*CHOOSE(wa!$DG78,wa!$DB$47,wa!$DB$48,wa!$DB$49,wa!$DB$50,wa!$DB$51)</f>
        <v>0</v>
      </c>
      <c r="DM78" s="7">
        <f>N('10_Sls_Fcst_FS'!G34)*CHOOSE(wa!$DG78,wa!$DB$47,wa!$DB$48,wa!$DB$49,wa!$DB$50,wa!$DB$51)</f>
        <v>0</v>
      </c>
      <c r="DN78" s="7">
        <f>N('10_Sls_Fcst_FS'!H34)*CHOOSE(wa!$DG78,wa!$DB$47,wa!$DB$48,wa!$DB$49,wa!$DB$50,wa!$DB$51)</f>
        <v>0</v>
      </c>
      <c r="DO78" s="7">
        <f>N('10_Sls_Fcst_FS'!I34)*CHOOSE(wa!$DG78,wa!$DB$47,wa!$DB$48,wa!$DB$49,wa!$DB$50,wa!$DB$51)</f>
        <v>0</v>
      </c>
      <c r="DP78" s="7">
        <f>N('10_Sls_Fcst_FS'!J34)*CHOOSE(wa!$DG78,wa!$DB$47,wa!$DB$48,wa!$DB$49,wa!$DB$50,wa!$DB$51)</f>
        <v>0</v>
      </c>
      <c r="DQ78" s="7">
        <f>N('10_Sls_Fcst_FS'!K34)*CHOOSE(wa!$DG78,wa!$DB$47,wa!$DB$48,wa!$DB$49,wa!$DB$50,wa!$DB$51)</f>
        <v>0</v>
      </c>
      <c r="DR78" s="7">
        <f>N('10_Sls_Fcst_FS'!L34)*CHOOSE(wa!$DG78,wa!$DB$47,wa!$DB$48,wa!$DB$49,wa!$DB$50,wa!$DB$51)</f>
        <v>0</v>
      </c>
      <c r="DS78" s="7">
        <f>N('10_Sls_Fcst_FS'!M34)*CHOOSE(wa!$DG78,wa!$DB$47,wa!$DB$48,wa!$DB$49,wa!$DB$50,wa!$DB$51)</f>
        <v>0</v>
      </c>
      <c r="DT78" s="7">
        <f>N('10_Sls_Fcst_FS'!N34)*CHOOSE(wa!$DG78,wa!$DB$47,wa!$DB$48,wa!$DB$49,wa!$DB$50,wa!$DB$51)</f>
        <v>0</v>
      </c>
      <c r="DU78" s="7">
        <f>N('10_Sls_Fcst_FS'!O34)*CHOOSE(wa!$DG78,wa!$DB$47,wa!$DB$48,wa!$DB$49,wa!$DB$50,wa!$DB$51)</f>
        <v>0</v>
      </c>
      <c r="DV78" s="7">
        <f>N('10_Sls_Fcst_FS'!P34)*CHOOSE(wa!$DG78,wa!$DB$47,wa!$DB$48,wa!$DB$49,wa!$DB$50,wa!$DB$51)</f>
        <v>0</v>
      </c>
      <c r="DW78" s="7">
        <f t="shared" si="23"/>
        <v>0</v>
      </c>
      <c r="DX78" s="9"/>
      <c r="DY78" s="7">
        <f>DK78*CHOOSE(wa!$DG78,wa!$DC$47,wa!$DC$48,wa!$DC$49,wa!$DC$50,wa!$DC$51)</f>
        <v>0</v>
      </c>
      <c r="DZ78" s="7">
        <f>DL78*CHOOSE(wa!$DG78,wa!$DC$47,wa!$DC$48,wa!$DC$49,wa!$DC$50,wa!$DC$51)</f>
        <v>0</v>
      </c>
      <c r="EA78" s="7">
        <f>DM78*CHOOSE(wa!$DG78,wa!$DC$47,wa!$DC$48,wa!$DC$49,wa!$DC$50,wa!$DC$51)</f>
        <v>0</v>
      </c>
      <c r="EB78" s="7">
        <f>DN78*CHOOSE(wa!$DG78,wa!$DC$47,wa!$DC$48,wa!$DC$49,wa!$DC$50,wa!$DC$51)</f>
        <v>0</v>
      </c>
      <c r="EC78" s="7">
        <f>DO78*CHOOSE(wa!$DG78,wa!$DC$47,wa!$DC$48,wa!$DC$49,wa!$DC$50,wa!$DC$51)</f>
        <v>0</v>
      </c>
      <c r="ED78" s="7">
        <f>DP78*CHOOSE(wa!$DG78,wa!$DC$47,wa!$DC$48,wa!$DC$49,wa!$DC$50,wa!$DC$51)</f>
        <v>0</v>
      </c>
      <c r="EE78" s="7">
        <f>DQ78*CHOOSE(wa!$DG78,wa!$DC$47,wa!$DC$48,wa!$DC$49,wa!$DC$50,wa!$DC$51)</f>
        <v>0</v>
      </c>
      <c r="EF78" s="7">
        <f>DR78*CHOOSE(wa!$DG78,wa!$DC$47,wa!$DC$48,wa!$DC$49,wa!$DC$50,wa!$DC$51)</f>
        <v>0</v>
      </c>
      <c r="EG78" s="7">
        <f>DS78*CHOOSE(wa!$DG78,wa!$DC$47,wa!$DC$48,wa!$DC$49,wa!$DC$50,wa!$DC$51)</f>
        <v>0</v>
      </c>
      <c r="EH78" s="7">
        <f>DT78*CHOOSE(wa!$DG78,wa!$DC$47,wa!$DC$48,wa!$DC$49,wa!$DC$50,wa!$DC$51)</f>
        <v>0</v>
      </c>
      <c r="EI78" s="7">
        <f>DU78*CHOOSE(wa!$DG78,wa!$DC$47,wa!$DC$48,wa!$DC$49,wa!$DC$50,wa!$DC$51)</f>
        <v>0</v>
      </c>
      <c r="EJ78" s="7">
        <f>DV78*CHOOSE(wa!$DG78,wa!$DC$47,wa!$DC$48,wa!$DC$49,wa!$DC$50,wa!$DC$51)</f>
        <v>0</v>
      </c>
      <c r="EK78">
        <f t="shared" si="29"/>
        <v>0</v>
      </c>
      <c r="EM78">
        <f t="shared" si="14"/>
        <v>0</v>
      </c>
      <c r="EN78">
        <f t="shared" si="30"/>
        <v>0</v>
      </c>
      <c r="EO78">
        <f t="shared" si="31"/>
        <v>0</v>
      </c>
      <c r="EP78">
        <f t="shared" si="32"/>
        <v>0</v>
      </c>
      <c r="EQ78">
        <f t="shared" si="33"/>
        <v>0</v>
      </c>
      <c r="ER78">
        <f t="shared" si="34"/>
        <v>0</v>
      </c>
      <c r="ES78">
        <f t="shared" si="35"/>
        <v>0</v>
      </c>
      <c r="ET78">
        <f t="shared" si="36"/>
        <v>0</v>
      </c>
      <c r="EU78">
        <f t="shared" si="37"/>
        <v>0</v>
      </c>
      <c r="EV78">
        <f t="shared" si="38"/>
        <v>0</v>
      </c>
      <c r="EW78">
        <f t="shared" si="39"/>
        <v>0</v>
      </c>
      <c r="EX78">
        <f t="shared" si="40"/>
        <v>0</v>
      </c>
      <c r="EY78">
        <f t="shared" si="41"/>
        <v>0</v>
      </c>
      <c r="FA78">
        <f t="shared" si="16"/>
        <v>0</v>
      </c>
      <c r="FB78">
        <f t="shared" si="123"/>
        <v>0</v>
      </c>
      <c r="FC78">
        <f t="shared" si="124"/>
        <v>0</v>
      </c>
      <c r="FD78">
        <f t="shared" si="125"/>
        <v>0</v>
      </c>
      <c r="FE78">
        <f t="shared" si="126"/>
        <v>0</v>
      </c>
      <c r="FF78">
        <f t="shared" si="127"/>
        <v>0</v>
      </c>
      <c r="FG78">
        <f t="shared" si="128"/>
        <v>0</v>
      </c>
      <c r="FH78">
        <f t="shared" si="129"/>
        <v>0</v>
      </c>
      <c r="FI78">
        <f t="shared" si="130"/>
        <v>0</v>
      </c>
      <c r="FJ78">
        <f t="shared" si="131"/>
        <v>0</v>
      </c>
      <c r="FK78">
        <f t="shared" si="132"/>
        <v>0</v>
      </c>
      <c r="FL78">
        <f t="shared" si="133"/>
        <v>0</v>
      </c>
      <c r="FM78">
        <f t="shared" si="53"/>
        <v>0</v>
      </c>
      <c r="FO78">
        <f t="shared" si="18"/>
        <v>0</v>
      </c>
      <c r="FP78">
        <f t="shared" si="134"/>
        <v>0</v>
      </c>
      <c r="FQ78">
        <f t="shared" si="135"/>
        <v>0</v>
      </c>
      <c r="FR78">
        <f t="shared" si="136"/>
        <v>0</v>
      </c>
      <c r="FS78">
        <f t="shared" si="137"/>
        <v>0</v>
      </c>
      <c r="FT78">
        <f t="shared" si="138"/>
        <v>0</v>
      </c>
      <c r="FU78">
        <f t="shared" si="139"/>
        <v>0</v>
      </c>
      <c r="FV78">
        <f t="shared" si="140"/>
        <v>0</v>
      </c>
      <c r="FW78">
        <f t="shared" si="141"/>
        <v>0</v>
      </c>
      <c r="FX78">
        <f t="shared" si="142"/>
        <v>0</v>
      </c>
      <c r="FY78">
        <f t="shared" si="143"/>
        <v>0</v>
      </c>
      <c r="FZ78">
        <f t="shared" si="144"/>
        <v>0</v>
      </c>
      <c r="GA78">
        <f t="shared" si="65"/>
        <v>0</v>
      </c>
      <c r="GC78">
        <f t="shared" si="20"/>
        <v>0</v>
      </c>
      <c r="GD78">
        <f t="shared" si="145"/>
        <v>0</v>
      </c>
      <c r="GE78">
        <f t="shared" si="146"/>
        <v>0</v>
      </c>
      <c r="GF78">
        <f t="shared" si="147"/>
        <v>0</v>
      </c>
      <c r="GG78">
        <f t="shared" si="148"/>
        <v>0</v>
      </c>
      <c r="GH78">
        <f t="shared" si="149"/>
        <v>0</v>
      </c>
      <c r="GI78">
        <f t="shared" si="150"/>
        <v>0</v>
      </c>
      <c r="GJ78">
        <f t="shared" si="151"/>
        <v>0</v>
      </c>
      <c r="GK78">
        <f t="shared" si="152"/>
        <v>0</v>
      </c>
      <c r="GL78">
        <f t="shared" si="153"/>
        <v>0</v>
      </c>
      <c r="GM78">
        <f t="shared" si="154"/>
        <v>0</v>
      </c>
      <c r="GN78">
        <f t="shared" si="155"/>
        <v>0</v>
      </c>
      <c r="GO78">
        <f t="shared" si="77"/>
        <v>0</v>
      </c>
    </row>
    <row r="79" spans="1:197" x14ac:dyDescent="0.3">
      <c r="A79" s="7">
        <f t="shared" si="220"/>
        <v>0</v>
      </c>
      <c r="B79" t="str">
        <f>IF(Start!$A47="","",Start!$A47)</f>
        <v/>
      </c>
      <c r="C79" s="134" t="str">
        <f>IF(Start!$B47="","",Start!$B47)</f>
        <v/>
      </c>
      <c r="D79" s="63"/>
      <c r="E79" s="7"/>
      <c r="G79">
        <v>8</v>
      </c>
      <c r="M79" t="s">
        <v>325</v>
      </c>
      <c r="N79">
        <f>+N78</f>
        <v>1</v>
      </c>
      <c r="O79">
        <f>+O78</f>
        <v>0</v>
      </c>
      <c r="Q79">
        <f>+O79</f>
        <v>0</v>
      </c>
      <c r="R79" s="7">
        <f>N('8_Sls_Fcst_G'!E35)*CHOOSE(wa!$N79,wa!$K$47,wa!$K$48,wa!$K$49,wa!$K$50,wa!$K$51)</f>
        <v>0</v>
      </c>
      <c r="S79" s="7">
        <f>N('8_Sls_Fcst_G'!F35)*CHOOSE(wa!$N79,wa!$K$47,wa!$K$48,wa!$K$49,wa!$K$50,wa!$K$51)</f>
        <v>0</v>
      </c>
      <c r="T79" s="7">
        <f>N('8_Sls_Fcst_G'!G35)*CHOOSE(wa!$N79,wa!$K$47,wa!$K$48,wa!$K$49,wa!$K$50,wa!$K$51)</f>
        <v>0</v>
      </c>
      <c r="U79" s="7">
        <f>N('8_Sls_Fcst_G'!H35)*CHOOSE(wa!$N79,wa!$K$47,wa!$K$48,wa!$K$49,wa!$K$50,wa!$K$51)</f>
        <v>0</v>
      </c>
      <c r="V79" s="7">
        <f>N('8_Sls_Fcst_G'!I35)*CHOOSE(wa!$N79,wa!$K$47,wa!$K$48,wa!$K$49,wa!$K$50,wa!$K$51)</f>
        <v>0</v>
      </c>
      <c r="W79" s="7">
        <f>N('8_Sls_Fcst_G'!J35)*CHOOSE(wa!$N79,wa!$K$47,wa!$K$48,wa!$K$49,wa!$K$50,wa!$K$51)</f>
        <v>0</v>
      </c>
      <c r="X79" s="7">
        <f>N('8_Sls_Fcst_G'!K35)*CHOOSE(wa!$N79,wa!$K$47,wa!$K$48,wa!$K$49,wa!$K$50,wa!$K$51)</f>
        <v>0</v>
      </c>
      <c r="Y79" s="7">
        <f>N('8_Sls_Fcst_G'!L35)*CHOOSE(wa!$N79,wa!$K$47,wa!$K$48,wa!$K$49,wa!$K$50,wa!$K$51)</f>
        <v>0</v>
      </c>
      <c r="Z79" s="7">
        <f>N('8_Sls_Fcst_G'!M35)*CHOOSE(wa!$N79,wa!$K$47,wa!$K$48,wa!$K$49,wa!$K$50,wa!$K$51)</f>
        <v>0</v>
      </c>
      <c r="AA79" s="7">
        <f>N('8_Sls_Fcst_G'!N35)*CHOOSE(wa!$N79,wa!$K$47,wa!$K$48,wa!$K$49,wa!$K$50,wa!$K$51)</f>
        <v>0</v>
      </c>
      <c r="AB79" s="7">
        <f>N('8_Sls_Fcst_G'!O35)*CHOOSE(wa!$N79,wa!$K$47,wa!$K$48,wa!$K$49,wa!$K$50,wa!$K$51)</f>
        <v>0</v>
      </c>
      <c r="AC79" s="7">
        <f>N('8_Sls_Fcst_G'!P35)*CHOOSE(wa!$N79,wa!$K$47,wa!$K$48,wa!$K$49,wa!$K$50,wa!$K$51)</f>
        <v>0</v>
      </c>
      <c r="AD79" s="7">
        <f t="shared" si="22"/>
        <v>0</v>
      </c>
      <c r="AF79" s="7">
        <f>R79*CHOOSE(wa!$N79,wa!$L$47,wa!$L$48,wa!$L$49,wa!$L$50,wa!$L$51)</f>
        <v>0</v>
      </c>
      <c r="AG79" s="7">
        <f>S79*CHOOSE(wa!$N79,wa!$L$47,wa!$L$48,wa!$L$49,wa!$L$50,wa!$L$51)</f>
        <v>0</v>
      </c>
      <c r="AH79" s="7">
        <f>T79*CHOOSE(wa!$N79,wa!$L$47,wa!$L$48,wa!$L$49,wa!$L$50,wa!$L$51)</f>
        <v>0</v>
      </c>
      <c r="AI79" s="7">
        <f>U79*CHOOSE(wa!$N79,wa!$L$47,wa!$L$48,wa!$L$49,wa!$L$50,wa!$L$51)</f>
        <v>0</v>
      </c>
      <c r="AJ79" s="7">
        <f>V79*CHOOSE(wa!$N79,wa!$L$47,wa!$L$48,wa!$L$49,wa!$L$50,wa!$L$51)</f>
        <v>0</v>
      </c>
      <c r="AK79" s="7">
        <f>W79*CHOOSE(wa!$N79,wa!$L$47,wa!$L$48,wa!$L$49,wa!$L$50,wa!$L$51)</f>
        <v>0</v>
      </c>
      <c r="AL79" s="7">
        <f>X79*CHOOSE(wa!$N79,wa!$L$47,wa!$L$48,wa!$L$49,wa!$L$50,wa!$L$51)</f>
        <v>0</v>
      </c>
      <c r="AM79" s="7">
        <f>Y79*CHOOSE(wa!$N79,wa!$L$47,wa!$L$48,wa!$L$49,wa!$L$50,wa!$L$51)</f>
        <v>0</v>
      </c>
      <c r="AN79" s="7">
        <f>Z79*CHOOSE(wa!$N79,wa!$L$47,wa!$L$48,wa!$L$49,wa!$L$50,wa!$L$51)</f>
        <v>0</v>
      </c>
      <c r="AO79" s="7">
        <f>AA79*CHOOSE(wa!$N79,wa!$L$47,wa!$L$48,wa!$L$49,wa!$L$50,wa!$L$51)</f>
        <v>0</v>
      </c>
      <c r="AP79" s="7">
        <f>AB79*CHOOSE(wa!$N79,wa!$L$47,wa!$L$48,wa!$L$49,wa!$L$50,wa!$L$51)</f>
        <v>0</v>
      </c>
      <c r="AQ79" s="7">
        <f>AC79*CHOOSE(wa!$N79,wa!$L$47,wa!$L$48,wa!$L$49,wa!$L$50,wa!$L$51)</f>
        <v>0</v>
      </c>
      <c r="AR79">
        <f t="shared" si="78"/>
        <v>0</v>
      </c>
      <c r="AT79">
        <f t="shared" si="6"/>
        <v>0</v>
      </c>
      <c r="AU79">
        <f t="shared" ref="AU79:BE79" si="229">+IF($N79=AU$47,1,0)*S79</f>
        <v>0</v>
      </c>
      <c r="AV79">
        <f t="shared" si="229"/>
        <v>0</v>
      </c>
      <c r="AW79">
        <f t="shared" si="229"/>
        <v>0</v>
      </c>
      <c r="AX79">
        <f t="shared" si="229"/>
        <v>0</v>
      </c>
      <c r="AY79">
        <f t="shared" si="229"/>
        <v>0</v>
      </c>
      <c r="AZ79">
        <f t="shared" si="229"/>
        <v>0</v>
      </c>
      <c r="BA79">
        <f t="shared" si="229"/>
        <v>0</v>
      </c>
      <c r="BB79">
        <f t="shared" si="229"/>
        <v>0</v>
      </c>
      <c r="BC79">
        <f t="shared" si="229"/>
        <v>0</v>
      </c>
      <c r="BD79">
        <f t="shared" si="229"/>
        <v>0</v>
      </c>
      <c r="BE79">
        <f t="shared" si="229"/>
        <v>0</v>
      </c>
      <c r="BF79">
        <f t="shared" si="80"/>
        <v>0</v>
      </c>
      <c r="BH79">
        <f t="shared" si="8"/>
        <v>0</v>
      </c>
      <c r="BI79">
        <f t="shared" ref="BI79:BS79" si="230">+IF($N79=BI$47,1,0)*S79</f>
        <v>0</v>
      </c>
      <c r="BJ79">
        <f t="shared" si="230"/>
        <v>0</v>
      </c>
      <c r="BK79">
        <f t="shared" si="230"/>
        <v>0</v>
      </c>
      <c r="BL79">
        <f t="shared" si="230"/>
        <v>0</v>
      </c>
      <c r="BM79">
        <f t="shared" si="230"/>
        <v>0</v>
      </c>
      <c r="BN79">
        <f t="shared" si="230"/>
        <v>0</v>
      </c>
      <c r="BO79">
        <f t="shared" si="230"/>
        <v>0</v>
      </c>
      <c r="BP79">
        <f t="shared" si="230"/>
        <v>0</v>
      </c>
      <c r="BQ79">
        <f t="shared" si="230"/>
        <v>0</v>
      </c>
      <c r="BR79">
        <f t="shared" si="230"/>
        <v>0</v>
      </c>
      <c r="BS79">
        <f t="shared" si="230"/>
        <v>0</v>
      </c>
      <c r="BT79">
        <f t="shared" si="82"/>
        <v>0</v>
      </c>
      <c r="BV79">
        <f t="shared" si="10"/>
        <v>0</v>
      </c>
      <c r="BW79">
        <f t="shared" ref="BW79:CG79" si="231">+IF($N79=BW$47,1,0)*S79</f>
        <v>0</v>
      </c>
      <c r="BX79">
        <f t="shared" si="231"/>
        <v>0</v>
      </c>
      <c r="BY79">
        <f t="shared" si="231"/>
        <v>0</v>
      </c>
      <c r="BZ79">
        <f t="shared" si="231"/>
        <v>0</v>
      </c>
      <c r="CA79">
        <f t="shared" si="231"/>
        <v>0</v>
      </c>
      <c r="CB79">
        <f t="shared" si="231"/>
        <v>0</v>
      </c>
      <c r="CC79">
        <f t="shared" si="231"/>
        <v>0</v>
      </c>
      <c r="CD79">
        <f t="shared" si="231"/>
        <v>0</v>
      </c>
      <c r="CE79">
        <f t="shared" si="231"/>
        <v>0</v>
      </c>
      <c r="CF79">
        <f t="shared" si="231"/>
        <v>0</v>
      </c>
      <c r="CG79">
        <f t="shared" si="231"/>
        <v>0</v>
      </c>
      <c r="CH79">
        <f t="shared" si="84"/>
        <v>0</v>
      </c>
      <c r="CJ79">
        <f t="shared" si="12"/>
        <v>0</v>
      </c>
      <c r="CK79">
        <f t="shared" ref="CK79:CU79" si="232">+IF($N79=CK$47,1,0)*S79</f>
        <v>0</v>
      </c>
      <c r="CL79">
        <f t="shared" si="232"/>
        <v>0</v>
      </c>
      <c r="CM79">
        <f t="shared" si="232"/>
        <v>0</v>
      </c>
      <c r="CN79">
        <f t="shared" si="232"/>
        <v>0</v>
      </c>
      <c r="CO79">
        <f t="shared" si="232"/>
        <v>0</v>
      </c>
      <c r="CP79">
        <f t="shared" si="232"/>
        <v>0</v>
      </c>
      <c r="CQ79">
        <f t="shared" si="232"/>
        <v>0</v>
      </c>
      <c r="CR79">
        <f t="shared" si="232"/>
        <v>0</v>
      </c>
      <c r="CS79">
        <f t="shared" si="232"/>
        <v>0</v>
      </c>
      <c r="CT79">
        <f t="shared" si="232"/>
        <v>0</v>
      </c>
      <c r="CU79">
        <f t="shared" si="232"/>
        <v>0</v>
      </c>
      <c r="CV79">
        <f t="shared" si="86"/>
        <v>0</v>
      </c>
      <c r="DF79" t="s">
        <v>326</v>
      </c>
      <c r="DG79">
        <f>+DG78</f>
        <v>1</v>
      </c>
      <c r="DH79">
        <f>+DH78</f>
        <v>0</v>
      </c>
      <c r="DJ79">
        <f>+DH79</f>
        <v>0</v>
      </c>
      <c r="DK79" s="7">
        <f>N('10_Sls_Fcst_FS'!E35)*CHOOSE(wa!$DG79,wa!$DD$47,wa!$DD$48,wa!$DD$49,wa!$DD$50,wa!$DD$51)</f>
        <v>0</v>
      </c>
      <c r="DL79" s="7">
        <f>N('10_Sls_Fcst_FS'!F35)*CHOOSE(wa!$DG79,wa!$DD$47,wa!$DD$48,wa!$DD$49,wa!$DD$50,wa!$DD$51)</f>
        <v>0</v>
      </c>
      <c r="DM79" s="7">
        <f>N('10_Sls_Fcst_FS'!G35)*CHOOSE(wa!$DG79,wa!$DD$47,wa!$DD$48,wa!$DD$49,wa!$DD$50,wa!$DD$51)</f>
        <v>0</v>
      </c>
      <c r="DN79" s="7">
        <f>N('10_Sls_Fcst_FS'!H35)*CHOOSE(wa!$DG79,wa!$DD$47,wa!$DD$48,wa!$DD$49,wa!$DD$50,wa!$DD$51)</f>
        <v>0</v>
      </c>
      <c r="DO79" s="7">
        <f>N('10_Sls_Fcst_FS'!I35)*CHOOSE(wa!$DG79,wa!$DD$47,wa!$DD$48,wa!$DD$49,wa!$DD$50,wa!$DD$51)</f>
        <v>0</v>
      </c>
      <c r="DP79" s="7">
        <f>N('10_Sls_Fcst_FS'!J35)*CHOOSE(wa!$DG79,wa!$DD$47,wa!$DD$48,wa!$DD$49,wa!$DD$50,wa!$DD$51)</f>
        <v>0</v>
      </c>
      <c r="DQ79" s="7">
        <f>N('10_Sls_Fcst_FS'!K35)*CHOOSE(wa!$DG79,wa!$DD$47,wa!$DD$48,wa!$DD$49,wa!$DD$50,wa!$DD$51)</f>
        <v>0</v>
      </c>
      <c r="DR79" s="7">
        <f>N('10_Sls_Fcst_FS'!L35)*CHOOSE(wa!$DG79,wa!$DD$47,wa!$DD$48,wa!$DD$49,wa!$DD$50,wa!$DD$51)</f>
        <v>0</v>
      </c>
      <c r="DS79" s="7">
        <f>N('10_Sls_Fcst_FS'!M35)*CHOOSE(wa!$DG79,wa!$DD$47,wa!$DD$48,wa!$DD$49,wa!$DD$50,wa!$DD$51)</f>
        <v>0</v>
      </c>
      <c r="DT79" s="7">
        <f>N('10_Sls_Fcst_FS'!N35)*CHOOSE(wa!$DG79,wa!$DD$47,wa!$DD$48,wa!$DD$49,wa!$DD$50,wa!$DD$51)</f>
        <v>0</v>
      </c>
      <c r="DU79" s="7">
        <f>N('10_Sls_Fcst_FS'!O35)*CHOOSE(wa!$DG79,wa!$DD$47,wa!$DD$48,wa!$DD$49,wa!$DD$50,wa!$DD$51)</f>
        <v>0</v>
      </c>
      <c r="DV79" s="7">
        <f>N('10_Sls_Fcst_FS'!P35)*CHOOSE(wa!$DG79,wa!$DD$47,wa!$DD$48,wa!$DD$49,wa!$DD$50,wa!$DD$51)</f>
        <v>0</v>
      </c>
      <c r="DW79" s="7">
        <f t="shared" si="23"/>
        <v>0</v>
      </c>
      <c r="DX79" s="9"/>
      <c r="DY79" s="7">
        <f>DK79*CHOOSE(wa!$DG79,wa!$DE$47,wa!$DE$48,wa!$DE$49,wa!$DE$50,wa!$DE$51)</f>
        <v>0</v>
      </c>
      <c r="DZ79" s="7">
        <f>DL79*CHOOSE(wa!$DG79,wa!$DE$47,wa!$DE$48,wa!$DE$49,wa!$DE$50,wa!$DE$51)</f>
        <v>0</v>
      </c>
      <c r="EA79" s="7">
        <f>DM79*CHOOSE(wa!$DG79,wa!$DE$47,wa!$DE$48,wa!$DE$49,wa!$DE$50,wa!$DE$51)</f>
        <v>0</v>
      </c>
      <c r="EB79" s="7">
        <f>DN79*CHOOSE(wa!$DG79,wa!$DE$47,wa!$DE$48,wa!$DE$49,wa!$DE$50,wa!$DE$51)</f>
        <v>0</v>
      </c>
      <c r="EC79" s="7">
        <f>DO79*CHOOSE(wa!$DG79,wa!$DE$47,wa!$DE$48,wa!$DE$49,wa!$DE$50,wa!$DE$51)</f>
        <v>0</v>
      </c>
      <c r="ED79" s="7">
        <f>DP79*CHOOSE(wa!$DG79,wa!$DE$47,wa!$DE$48,wa!$DE$49,wa!$DE$50,wa!$DE$51)</f>
        <v>0</v>
      </c>
      <c r="EE79" s="7">
        <f>DQ79*CHOOSE(wa!$DG79,wa!$DE$47,wa!$DE$48,wa!$DE$49,wa!$DE$50,wa!$DE$51)</f>
        <v>0</v>
      </c>
      <c r="EF79" s="7">
        <f>DR79*CHOOSE(wa!$DG79,wa!$DE$47,wa!$DE$48,wa!$DE$49,wa!$DE$50,wa!$DE$51)</f>
        <v>0</v>
      </c>
      <c r="EG79" s="7">
        <f>DS79*CHOOSE(wa!$DG79,wa!$DE$47,wa!$DE$48,wa!$DE$49,wa!$DE$50,wa!$DE$51)</f>
        <v>0</v>
      </c>
      <c r="EH79" s="7">
        <f>DT79*CHOOSE(wa!$DG79,wa!$DE$47,wa!$DE$48,wa!$DE$49,wa!$DE$50,wa!$DE$51)</f>
        <v>0</v>
      </c>
      <c r="EI79" s="7">
        <f>DU79*CHOOSE(wa!$DG79,wa!$DE$47,wa!$DE$48,wa!$DE$49,wa!$DE$50,wa!$DE$51)</f>
        <v>0</v>
      </c>
      <c r="EJ79" s="7">
        <f>DV79*CHOOSE(wa!$DG79,wa!$DE$47,wa!$DE$48,wa!$DE$49,wa!$DE$50,wa!$DE$51)</f>
        <v>0</v>
      </c>
      <c r="EK79">
        <f t="shared" si="29"/>
        <v>0</v>
      </c>
      <c r="EM79">
        <f t="shared" si="14"/>
        <v>0</v>
      </c>
      <c r="EN79">
        <f t="shared" si="30"/>
        <v>0</v>
      </c>
      <c r="EO79">
        <f t="shared" si="31"/>
        <v>0</v>
      </c>
      <c r="EP79">
        <f t="shared" si="32"/>
        <v>0</v>
      </c>
      <c r="EQ79">
        <f t="shared" si="33"/>
        <v>0</v>
      </c>
      <c r="ER79">
        <f t="shared" si="34"/>
        <v>0</v>
      </c>
      <c r="ES79">
        <f t="shared" si="35"/>
        <v>0</v>
      </c>
      <c r="ET79">
        <f t="shared" si="36"/>
        <v>0</v>
      </c>
      <c r="EU79">
        <f t="shared" si="37"/>
        <v>0</v>
      </c>
      <c r="EV79">
        <f t="shared" si="38"/>
        <v>0</v>
      </c>
      <c r="EW79">
        <f t="shared" si="39"/>
        <v>0</v>
      </c>
      <c r="EX79">
        <f t="shared" si="40"/>
        <v>0</v>
      </c>
      <c r="EY79">
        <f t="shared" si="41"/>
        <v>0</v>
      </c>
      <c r="FA79">
        <f t="shared" si="16"/>
        <v>0</v>
      </c>
      <c r="FB79">
        <f t="shared" si="123"/>
        <v>0</v>
      </c>
      <c r="FC79">
        <f t="shared" si="124"/>
        <v>0</v>
      </c>
      <c r="FD79">
        <f t="shared" si="125"/>
        <v>0</v>
      </c>
      <c r="FE79">
        <f t="shared" si="126"/>
        <v>0</v>
      </c>
      <c r="FF79">
        <f t="shared" si="127"/>
        <v>0</v>
      </c>
      <c r="FG79">
        <f t="shared" si="128"/>
        <v>0</v>
      </c>
      <c r="FH79">
        <f t="shared" si="129"/>
        <v>0</v>
      </c>
      <c r="FI79">
        <f t="shared" si="130"/>
        <v>0</v>
      </c>
      <c r="FJ79">
        <f t="shared" si="131"/>
        <v>0</v>
      </c>
      <c r="FK79">
        <f t="shared" si="132"/>
        <v>0</v>
      </c>
      <c r="FL79">
        <f t="shared" si="133"/>
        <v>0</v>
      </c>
      <c r="FM79">
        <f t="shared" si="53"/>
        <v>0</v>
      </c>
      <c r="FO79">
        <f t="shared" si="18"/>
        <v>0</v>
      </c>
      <c r="FP79">
        <f t="shared" si="134"/>
        <v>0</v>
      </c>
      <c r="FQ79">
        <f t="shared" si="135"/>
        <v>0</v>
      </c>
      <c r="FR79">
        <f t="shared" si="136"/>
        <v>0</v>
      </c>
      <c r="FS79">
        <f t="shared" si="137"/>
        <v>0</v>
      </c>
      <c r="FT79">
        <f t="shared" si="138"/>
        <v>0</v>
      </c>
      <c r="FU79">
        <f t="shared" si="139"/>
        <v>0</v>
      </c>
      <c r="FV79">
        <f t="shared" si="140"/>
        <v>0</v>
      </c>
      <c r="FW79">
        <f t="shared" si="141"/>
        <v>0</v>
      </c>
      <c r="FX79">
        <f t="shared" si="142"/>
        <v>0</v>
      </c>
      <c r="FY79">
        <f t="shared" si="143"/>
        <v>0</v>
      </c>
      <c r="FZ79">
        <f t="shared" si="144"/>
        <v>0</v>
      </c>
      <c r="GA79">
        <f t="shared" si="65"/>
        <v>0</v>
      </c>
      <c r="GC79">
        <f t="shared" si="20"/>
        <v>0</v>
      </c>
      <c r="GD79">
        <f t="shared" si="145"/>
        <v>0</v>
      </c>
      <c r="GE79">
        <f t="shared" si="146"/>
        <v>0</v>
      </c>
      <c r="GF79">
        <f t="shared" si="147"/>
        <v>0</v>
      </c>
      <c r="GG79">
        <f t="shared" si="148"/>
        <v>0</v>
      </c>
      <c r="GH79">
        <f t="shared" si="149"/>
        <v>0</v>
      </c>
      <c r="GI79">
        <f t="shared" si="150"/>
        <v>0</v>
      </c>
      <c r="GJ79">
        <f t="shared" si="151"/>
        <v>0</v>
      </c>
      <c r="GK79">
        <f t="shared" si="152"/>
        <v>0</v>
      </c>
      <c r="GL79">
        <f t="shared" si="153"/>
        <v>0</v>
      </c>
      <c r="GM79">
        <f t="shared" si="154"/>
        <v>0</v>
      </c>
      <c r="GN79">
        <f t="shared" si="155"/>
        <v>0</v>
      </c>
      <c r="GO79">
        <f t="shared" si="77"/>
        <v>0</v>
      </c>
    </row>
    <row r="80" spans="1:197" x14ac:dyDescent="0.3">
      <c r="A80" s="7">
        <f t="shared" si="220"/>
        <v>0</v>
      </c>
      <c r="B80" t="str">
        <f>IF(Start!$A48="","",Start!$A48)</f>
        <v/>
      </c>
      <c r="C80" s="134" t="str">
        <f>IF(Start!$B48="","",Start!$B48)</f>
        <v/>
      </c>
      <c r="D80" s="63"/>
      <c r="E80" s="7"/>
      <c r="M80" s="7" t="s">
        <v>326</v>
      </c>
      <c r="N80" s="7">
        <v>1</v>
      </c>
      <c r="O80" s="7">
        <f>+IF(N80=1,0,1)</f>
        <v>0</v>
      </c>
      <c r="P80" s="7">
        <f>+O80</f>
        <v>0</v>
      </c>
      <c r="Q80" s="7"/>
      <c r="R80" s="7">
        <f>N('8_Sls_Fcst_G'!E36)*CHOOSE(wa!$N80,wa!$I$47,wa!$I$48,wa!$I$49,wa!$I$50,wa!$I$51)</f>
        <v>0</v>
      </c>
      <c r="S80" s="7">
        <f>N('8_Sls_Fcst_G'!F36)*CHOOSE(wa!$N80,wa!$I$47,wa!$I$48,wa!$I$49,wa!$I$50,wa!$I$51)</f>
        <v>0</v>
      </c>
      <c r="T80" s="7">
        <f>N('8_Sls_Fcst_G'!G36)*CHOOSE(wa!$N80,wa!$I$47,wa!$I$48,wa!$I$49,wa!$I$50,wa!$I$51)</f>
        <v>0</v>
      </c>
      <c r="U80" s="7">
        <f>N('8_Sls_Fcst_G'!H36)*CHOOSE(wa!$N80,wa!$I$47,wa!$I$48,wa!$I$49,wa!$I$50,wa!$I$51)</f>
        <v>0</v>
      </c>
      <c r="V80" s="7">
        <f>N('8_Sls_Fcst_G'!I36)*CHOOSE(wa!$N80,wa!$I$47,wa!$I$48,wa!$I$49,wa!$I$50,wa!$I$51)</f>
        <v>0</v>
      </c>
      <c r="W80" s="7">
        <f>N('8_Sls_Fcst_G'!J36)*CHOOSE(wa!$N80,wa!$I$47,wa!$I$48,wa!$I$49,wa!$I$50,wa!$I$51)</f>
        <v>0</v>
      </c>
      <c r="X80" s="7">
        <f>N('8_Sls_Fcst_G'!K36)*CHOOSE(wa!$N80,wa!$I$47,wa!$I$48,wa!$I$49,wa!$I$50,wa!$I$51)</f>
        <v>0</v>
      </c>
      <c r="Y80" s="7">
        <f>N('8_Sls_Fcst_G'!L36)*CHOOSE(wa!$N80,wa!$I$47,wa!$I$48,wa!$I$49,wa!$I$50,wa!$I$51)</f>
        <v>0</v>
      </c>
      <c r="Z80" s="7">
        <f>N('8_Sls_Fcst_G'!M36)*CHOOSE(wa!$N80,wa!$I$47,wa!$I$48,wa!$I$49,wa!$I$50,wa!$I$51)</f>
        <v>0</v>
      </c>
      <c r="AA80" s="7">
        <f>N('8_Sls_Fcst_G'!N36)*CHOOSE(wa!$N80,wa!$I$47,wa!$I$48,wa!$I$49,wa!$I$50,wa!$I$51)</f>
        <v>0</v>
      </c>
      <c r="AB80" s="7">
        <f>N('8_Sls_Fcst_G'!O36)*CHOOSE(wa!$N80,wa!$I$47,wa!$I$48,wa!$I$49,wa!$I$50,wa!$I$51)</f>
        <v>0</v>
      </c>
      <c r="AC80" s="7">
        <f>N('8_Sls_Fcst_G'!P36)*CHOOSE(wa!$N80,wa!$I$47,wa!$I$48,wa!$I$49,wa!$I$50,wa!$I$51)</f>
        <v>0</v>
      </c>
      <c r="AD80" s="7">
        <f t="shared" si="22"/>
        <v>0</v>
      </c>
      <c r="AF80" s="7">
        <f>R80*CHOOSE(wa!$N80,wa!$J$47,wa!$J$48,wa!$J$49,wa!$J$50,wa!$J$51)</f>
        <v>0</v>
      </c>
      <c r="AG80" s="7">
        <f>S80*CHOOSE(wa!$N80,wa!$J$47,wa!$J$48,wa!$J$49,wa!$J$50,wa!$J$51)</f>
        <v>0</v>
      </c>
      <c r="AH80" s="7">
        <f>T80*CHOOSE(wa!$N80,wa!$J$47,wa!$J$48,wa!$J$49,wa!$J$50,wa!$J$51)</f>
        <v>0</v>
      </c>
      <c r="AI80" s="7">
        <f>U80*CHOOSE(wa!$N80,wa!$J$47,wa!$J$48,wa!$J$49,wa!$J$50,wa!$J$51)</f>
        <v>0</v>
      </c>
      <c r="AJ80" s="7">
        <f>V80*CHOOSE(wa!$N80,wa!$J$47,wa!$J$48,wa!$J$49,wa!$J$50,wa!$J$51)</f>
        <v>0</v>
      </c>
      <c r="AK80" s="7">
        <f>W80*CHOOSE(wa!$N80,wa!$J$47,wa!$J$48,wa!$J$49,wa!$J$50,wa!$J$51)</f>
        <v>0</v>
      </c>
      <c r="AL80" s="7">
        <f>X80*CHOOSE(wa!$N80,wa!$J$47,wa!$J$48,wa!$J$49,wa!$J$50,wa!$J$51)</f>
        <v>0</v>
      </c>
      <c r="AM80" s="7">
        <f>Y80*CHOOSE(wa!$N80,wa!$J$47,wa!$J$48,wa!$J$49,wa!$J$50,wa!$J$51)</f>
        <v>0</v>
      </c>
      <c r="AN80" s="7">
        <f>Z80*CHOOSE(wa!$N80,wa!$J$47,wa!$J$48,wa!$J$49,wa!$J$50,wa!$J$51)</f>
        <v>0</v>
      </c>
      <c r="AO80" s="7">
        <f>AA80*CHOOSE(wa!$N80,wa!$J$47,wa!$J$48,wa!$J$49,wa!$J$50,wa!$J$51)</f>
        <v>0</v>
      </c>
      <c r="AP80" s="7">
        <f>AB80*CHOOSE(wa!$N80,wa!$J$47,wa!$J$48,wa!$J$49,wa!$J$50,wa!$J$51)</f>
        <v>0</v>
      </c>
      <c r="AQ80" s="7">
        <f>AC80*CHOOSE(wa!$N80,wa!$J$47,wa!$J$48,wa!$J$49,wa!$J$50,wa!$J$51)</f>
        <v>0</v>
      </c>
      <c r="AR80">
        <f t="shared" si="78"/>
        <v>0</v>
      </c>
      <c r="AT80">
        <f t="shared" ref="AT80:AT97" si="233">+IF($N80=AT$47,1,0)*R80</f>
        <v>0</v>
      </c>
      <c r="AU80">
        <f t="shared" ref="AU80:BE80" si="234">+IF($N80=AU$47,1,0)*S80</f>
        <v>0</v>
      </c>
      <c r="AV80">
        <f t="shared" si="234"/>
        <v>0</v>
      </c>
      <c r="AW80">
        <f t="shared" si="234"/>
        <v>0</v>
      </c>
      <c r="AX80">
        <f t="shared" si="234"/>
        <v>0</v>
      </c>
      <c r="AY80">
        <f t="shared" si="234"/>
        <v>0</v>
      </c>
      <c r="AZ80">
        <f t="shared" si="234"/>
        <v>0</v>
      </c>
      <c r="BA80">
        <f t="shared" si="234"/>
        <v>0</v>
      </c>
      <c r="BB80">
        <f t="shared" si="234"/>
        <v>0</v>
      </c>
      <c r="BC80">
        <f t="shared" si="234"/>
        <v>0</v>
      </c>
      <c r="BD80">
        <f t="shared" si="234"/>
        <v>0</v>
      </c>
      <c r="BE80">
        <f t="shared" si="234"/>
        <v>0</v>
      </c>
      <c r="BF80">
        <f t="shared" si="80"/>
        <v>0</v>
      </c>
      <c r="BH80">
        <f t="shared" ref="BH80:BH97" si="235">+IF($N80=BH$47,1,0)*R80</f>
        <v>0</v>
      </c>
      <c r="BI80">
        <f t="shared" ref="BI80:BS80" si="236">+IF($N80=BI$47,1,0)*S80</f>
        <v>0</v>
      </c>
      <c r="BJ80">
        <f t="shared" si="236"/>
        <v>0</v>
      </c>
      <c r="BK80">
        <f t="shared" si="236"/>
        <v>0</v>
      </c>
      <c r="BL80">
        <f t="shared" si="236"/>
        <v>0</v>
      </c>
      <c r="BM80">
        <f t="shared" si="236"/>
        <v>0</v>
      </c>
      <c r="BN80">
        <f t="shared" si="236"/>
        <v>0</v>
      </c>
      <c r="BO80">
        <f t="shared" si="236"/>
        <v>0</v>
      </c>
      <c r="BP80">
        <f t="shared" si="236"/>
        <v>0</v>
      </c>
      <c r="BQ80">
        <f t="shared" si="236"/>
        <v>0</v>
      </c>
      <c r="BR80">
        <f t="shared" si="236"/>
        <v>0</v>
      </c>
      <c r="BS80">
        <f t="shared" si="236"/>
        <v>0</v>
      </c>
      <c r="BT80">
        <f t="shared" si="82"/>
        <v>0</v>
      </c>
      <c r="BV80">
        <f t="shared" ref="BV80:BV97" si="237">+IF($N80=BV$47,1,0)*R80</f>
        <v>0</v>
      </c>
      <c r="BW80">
        <f t="shared" ref="BW80:CG80" si="238">+IF($N80=BW$47,1,0)*S80</f>
        <v>0</v>
      </c>
      <c r="BX80">
        <f t="shared" si="238"/>
        <v>0</v>
      </c>
      <c r="BY80">
        <f t="shared" si="238"/>
        <v>0</v>
      </c>
      <c r="BZ80">
        <f t="shared" si="238"/>
        <v>0</v>
      </c>
      <c r="CA80">
        <f t="shared" si="238"/>
        <v>0</v>
      </c>
      <c r="CB80">
        <f t="shared" si="238"/>
        <v>0</v>
      </c>
      <c r="CC80">
        <f t="shared" si="238"/>
        <v>0</v>
      </c>
      <c r="CD80">
        <f t="shared" si="238"/>
        <v>0</v>
      </c>
      <c r="CE80">
        <f t="shared" si="238"/>
        <v>0</v>
      </c>
      <c r="CF80">
        <f t="shared" si="238"/>
        <v>0</v>
      </c>
      <c r="CG80">
        <f t="shared" si="238"/>
        <v>0</v>
      </c>
      <c r="CH80">
        <f t="shared" si="84"/>
        <v>0</v>
      </c>
      <c r="CJ80">
        <f t="shared" ref="CJ80:CJ97" si="239">+IF($N80=CJ$47,1,0)*R80</f>
        <v>0</v>
      </c>
      <c r="CK80">
        <f t="shared" ref="CK80:CU80" si="240">+IF($N80=CK$47,1,0)*S80</f>
        <v>0</v>
      </c>
      <c r="CL80">
        <f t="shared" si="240"/>
        <v>0</v>
      </c>
      <c r="CM80">
        <f t="shared" si="240"/>
        <v>0</v>
      </c>
      <c r="CN80">
        <f t="shared" si="240"/>
        <v>0</v>
      </c>
      <c r="CO80">
        <f t="shared" si="240"/>
        <v>0</v>
      </c>
      <c r="CP80">
        <f t="shared" si="240"/>
        <v>0</v>
      </c>
      <c r="CQ80">
        <f t="shared" si="240"/>
        <v>0</v>
      </c>
      <c r="CR80">
        <f t="shared" si="240"/>
        <v>0</v>
      </c>
      <c r="CS80">
        <f t="shared" si="240"/>
        <v>0</v>
      </c>
      <c r="CT80">
        <f t="shared" si="240"/>
        <v>0</v>
      </c>
      <c r="CU80">
        <f t="shared" si="240"/>
        <v>0</v>
      </c>
      <c r="CV80">
        <f t="shared" si="86"/>
        <v>0</v>
      </c>
      <c r="DF80" s="7" t="s">
        <v>327</v>
      </c>
      <c r="DG80" s="7">
        <v>1</v>
      </c>
      <c r="DH80" s="7">
        <f>+IF(DG80=1,0,1)</f>
        <v>0</v>
      </c>
      <c r="DI80" s="7">
        <f>+DH80</f>
        <v>0</v>
      </c>
      <c r="DJ80" s="7"/>
      <c r="DK80" s="7">
        <f>N('10_Sls_Fcst_FS'!E36)*CHOOSE(wa!$DG80,wa!$DB$47,wa!$DB$48,wa!$DB$49,wa!$DB$50,wa!$DB$51)</f>
        <v>0</v>
      </c>
      <c r="DL80" s="7">
        <f>N('10_Sls_Fcst_FS'!F36)*CHOOSE(wa!$DG80,wa!$DB$47,wa!$DB$48,wa!$DB$49,wa!$DB$50,wa!$DB$51)</f>
        <v>0</v>
      </c>
      <c r="DM80" s="7">
        <f>N('10_Sls_Fcst_FS'!G36)*CHOOSE(wa!$DG80,wa!$DB$47,wa!$DB$48,wa!$DB$49,wa!$DB$50,wa!$DB$51)</f>
        <v>0</v>
      </c>
      <c r="DN80" s="7">
        <f>N('10_Sls_Fcst_FS'!H36)*CHOOSE(wa!$DG80,wa!$DB$47,wa!$DB$48,wa!$DB$49,wa!$DB$50,wa!$DB$51)</f>
        <v>0</v>
      </c>
      <c r="DO80" s="7">
        <f>N('10_Sls_Fcst_FS'!I36)*CHOOSE(wa!$DG80,wa!$DB$47,wa!$DB$48,wa!$DB$49,wa!$DB$50,wa!$DB$51)</f>
        <v>0</v>
      </c>
      <c r="DP80" s="7">
        <f>N('10_Sls_Fcst_FS'!J36)*CHOOSE(wa!$DG80,wa!$DB$47,wa!$DB$48,wa!$DB$49,wa!$DB$50,wa!$DB$51)</f>
        <v>0</v>
      </c>
      <c r="DQ80" s="7">
        <f>N('10_Sls_Fcst_FS'!K36)*CHOOSE(wa!$DG80,wa!$DB$47,wa!$DB$48,wa!$DB$49,wa!$DB$50,wa!$DB$51)</f>
        <v>0</v>
      </c>
      <c r="DR80" s="7">
        <f>N('10_Sls_Fcst_FS'!L36)*CHOOSE(wa!$DG80,wa!$DB$47,wa!$DB$48,wa!$DB$49,wa!$DB$50,wa!$DB$51)</f>
        <v>0</v>
      </c>
      <c r="DS80" s="7">
        <f>N('10_Sls_Fcst_FS'!M36)*CHOOSE(wa!$DG80,wa!$DB$47,wa!$DB$48,wa!$DB$49,wa!$DB$50,wa!$DB$51)</f>
        <v>0</v>
      </c>
      <c r="DT80" s="7">
        <f>N('10_Sls_Fcst_FS'!N36)*CHOOSE(wa!$DG80,wa!$DB$47,wa!$DB$48,wa!$DB$49,wa!$DB$50,wa!$DB$51)</f>
        <v>0</v>
      </c>
      <c r="DU80" s="7">
        <f>N('10_Sls_Fcst_FS'!O36)*CHOOSE(wa!$DG80,wa!$DB$47,wa!$DB$48,wa!$DB$49,wa!$DB$50,wa!$DB$51)</f>
        <v>0</v>
      </c>
      <c r="DV80" s="7">
        <f>N('10_Sls_Fcst_FS'!P36)*CHOOSE(wa!$DG80,wa!$DB$47,wa!$DB$48,wa!$DB$49,wa!$DB$50,wa!$DB$51)</f>
        <v>0</v>
      </c>
      <c r="DW80" s="7">
        <f t="shared" si="23"/>
        <v>0</v>
      </c>
      <c r="DX80" s="9"/>
      <c r="DY80" s="7">
        <f>DK80*CHOOSE(wa!$DG80,wa!$DC$47,wa!$DC$48,wa!$DC$49,wa!$DC$50,wa!$DC$51)</f>
        <v>0</v>
      </c>
      <c r="DZ80" s="7">
        <f>DL80*CHOOSE(wa!$DG80,wa!$DC$47,wa!$DC$48,wa!$DC$49,wa!$DC$50,wa!$DC$51)</f>
        <v>0</v>
      </c>
      <c r="EA80" s="7">
        <f>DM80*CHOOSE(wa!$DG80,wa!$DC$47,wa!$DC$48,wa!$DC$49,wa!$DC$50,wa!$DC$51)</f>
        <v>0</v>
      </c>
      <c r="EB80" s="7">
        <f>DN80*CHOOSE(wa!$DG80,wa!$DC$47,wa!$DC$48,wa!$DC$49,wa!$DC$50,wa!$DC$51)</f>
        <v>0</v>
      </c>
      <c r="EC80" s="7">
        <f>DO80*CHOOSE(wa!$DG80,wa!$DC$47,wa!$DC$48,wa!$DC$49,wa!$DC$50,wa!$DC$51)</f>
        <v>0</v>
      </c>
      <c r="ED80" s="7">
        <f>DP80*CHOOSE(wa!$DG80,wa!$DC$47,wa!$DC$48,wa!$DC$49,wa!$DC$50,wa!$DC$51)</f>
        <v>0</v>
      </c>
      <c r="EE80" s="7">
        <f>DQ80*CHOOSE(wa!$DG80,wa!$DC$47,wa!$DC$48,wa!$DC$49,wa!$DC$50,wa!$DC$51)</f>
        <v>0</v>
      </c>
      <c r="EF80" s="7">
        <f>DR80*CHOOSE(wa!$DG80,wa!$DC$47,wa!$DC$48,wa!$DC$49,wa!$DC$50,wa!$DC$51)</f>
        <v>0</v>
      </c>
      <c r="EG80" s="7">
        <f>DS80*CHOOSE(wa!$DG80,wa!$DC$47,wa!$DC$48,wa!$DC$49,wa!$DC$50,wa!$DC$51)</f>
        <v>0</v>
      </c>
      <c r="EH80" s="7">
        <f>DT80*CHOOSE(wa!$DG80,wa!$DC$47,wa!$DC$48,wa!$DC$49,wa!$DC$50,wa!$DC$51)</f>
        <v>0</v>
      </c>
      <c r="EI80" s="7">
        <f>DU80*CHOOSE(wa!$DG80,wa!$DC$47,wa!$DC$48,wa!$DC$49,wa!$DC$50,wa!$DC$51)</f>
        <v>0</v>
      </c>
      <c r="EJ80" s="7">
        <f>DV80*CHOOSE(wa!$DG80,wa!$DC$47,wa!$DC$48,wa!$DC$49,wa!$DC$50,wa!$DC$51)</f>
        <v>0</v>
      </c>
      <c r="EK80">
        <f t="shared" si="29"/>
        <v>0</v>
      </c>
      <c r="EM80">
        <f t="shared" ref="EM80:EM97" si="241">+IF($DG80=EM$47,1,0)*DK80</f>
        <v>0</v>
      </c>
      <c r="EN80">
        <f t="shared" si="30"/>
        <v>0</v>
      </c>
      <c r="EO80">
        <f t="shared" si="31"/>
        <v>0</v>
      </c>
      <c r="EP80">
        <f t="shared" si="32"/>
        <v>0</v>
      </c>
      <c r="EQ80">
        <f t="shared" si="33"/>
        <v>0</v>
      </c>
      <c r="ER80">
        <f t="shared" si="34"/>
        <v>0</v>
      </c>
      <c r="ES80">
        <f t="shared" si="35"/>
        <v>0</v>
      </c>
      <c r="ET80">
        <f t="shared" si="36"/>
        <v>0</v>
      </c>
      <c r="EU80">
        <f t="shared" si="37"/>
        <v>0</v>
      </c>
      <c r="EV80">
        <f t="shared" si="38"/>
        <v>0</v>
      </c>
      <c r="EW80">
        <f t="shared" si="39"/>
        <v>0</v>
      </c>
      <c r="EX80">
        <f t="shared" si="40"/>
        <v>0</v>
      </c>
      <c r="EY80">
        <f t="shared" si="41"/>
        <v>0</v>
      </c>
      <c r="FA80">
        <f t="shared" ref="FA80:FA97" si="242">+IF($DG80=FA$47,1,0)*DK80</f>
        <v>0</v>
      </c>
      <c r="FB80">
        <f t="shared" si="123"/>
        <v>0</v>
      </c>
      <c r="FC80">
        <f t="shared" si="124"/>
        <v>0</v>
      </c>
      <c r="FD80">
        <f t="shared" si="125"/>
        <v>0</v>
      </c>
      <c r="FE80">
        <f t="shared" si="126"/>
        <v>0</v>
      </c>
      <c r="FF80">
        <f t="shared" si="127"/>
        <v>0</v>
      </c>
      <c r="FG80">
        <f t="shared" si="128"/>
        <v>0</v>
      </c>
      <c r="FH80">
        <f t="shared" si="129"/>
        <v>0</v>
      </c>
      <c r="FI80">
        <f t="shared" si="130"/>
        <v>0</v>
      </c>
      <c r="FJ80">
        <f t="shared" si="131"/>
        <v>0</v>
      </c>
      <c r="FK80">
        <f t="shared" si="132"/>
        <v>0</v>
      </c>
      <c r="FL80">
        <f t="shared" si="133"/>
        <v>0</v>
      </c>
      <c r="FM80">
        <f t="shared" si="53"/>
        <v>0</v>
      </c>
      <c r="FO80">
        <f t="shared" ref="FO80:FO97" si="243">+IF($DG80=FO$47,1,0)*DK80</f>
        <v>0</v>
      </c>
      <c r="FP80">
        <f t="shared" si="134"/>
        <v>0</v>
      </c>
      <c r="FQ80">
        <f t="shared" si="135"/>
        <v>0</v>
      </c>
      <c r="FR80">
        <f t="shared" si="136"/>
        <v>0</v>
      </c>
      <c r="FS80">
        <f t="shared" si="137"/>
        <v>0</v>
      </c>
      <c r="FT80">
        <f t="shared" si="138"/>
        <v>0</v>
      </c>
      <c r="FU80">
        <f t="shared" si="139"/>
        <v>0</v>
      </c>
      <c r="FV80">
        <f t="shared" si="140"/>
        <v>0</v>
      </c>
      <c r="FW80">
        <f t="shared" si="141"/>
        <v>0</v>
      </c>
      <c r="FX80">
        <f t="shared" si="142"/>
        <v>0</v>
      </c>
      <c r="FY80">
        <f t="shared" si="143"/>
        <v>0</v>
      </c>
      <c r="FZ80">
        <f t="shared" si="144"/>
        <v>0</v>
      </c>
      <c r="GA80">
        <f t="shared" si="65"/>
        <v>0</v>
      </c>
      <c r="GC80">
        <f t="shared" ref="GC80:GC97" si="244">+IF($DG80=GC$47,1,0)*DK80</f>
        <v>0</v>
      </c>
      <c r="GD80">
        <f t="shared" si="145"/>
        <v>0</v>
      </c>
      <c r="GE80">
        <f t="shared" si="146"/>
        <v>0</v>
      </c>
      <c r="GF80">
        <f t="shared" si="147"/>
        <v>0</v>
      </c>
      <c r="GG80">
        <f t="shared" si="148"/>
        <v>0</v>
      </c>
      <c r="GH80">
        <f t="shared" si="149"/>
        <v>0</v>
      </c>
      <c r="GI80">
        <f t="shared" si="150"/>
        <v>0</v>
      </c>
      <c r="GJ80">
        <f t="shared" si="151"/>
        <v>0</v>
      </c>
      <c r="GK80">
        <f t="shared" si="152"/>
        <v>0</v>
      </c>
      <c r="GL80">
        <f t="shared" si="153"/>
        <v>0</v>
      </c>
      <c r="GM80">
        <f t="shared" si="154"/>
        <v>0</v>
      </c>
      <c r="GN80">
        <f t="shared" si="155"/>
        <v>0</v>
      </c>
      <c r="GO80">
        <f t="shared" si="77"/>
        <v>0</v>
      </c>
    </row>
    <row r="81" spans="1:197" x14ac:dyDescent="0.3">
      <c r="A81" s="7">
        <f t="shared" si="220"/>
        <v>0</v>
      </c>
      <c r="B81" t="str">
        <f>IF(Start!$A49="","",Start!$A49)</f>
        <v/>
      </c>
      <c r="C81" s="134" t="str">
        <f>IF(Start!$B49="","",Start!$B49)</f>
        <v/>
      </c>
      <c r="D81" s="63" t="s">
        <v>222</v>
      </c>
      <c r="E81" s="7">
        <v>1</v>
      </c>
      <c r="M81" t="s">
        <v>327</v>
      </c>
      <c r="N81">
        <f>+N80</f>
        <v>1</v>
      </c>
      <c r="O81">
        <f>+O80</f>
        <v>0</v>
      </c>
      <c r="Q81">
        <f>+O81</f>
        <v>0</v>
      </c>
      <c r="R81" s="7">
        <f>N('8_Sls_Fcst_G'!E37)*CHOOSE(wa!$N81,wa!$K$47,wa!$K$48,wa!$K$49,wa!$K$50,wa!$K$51)</f>
        <v>0</v>
      </c>
      <c r="S81" s="7">
        <f>N('8_Sls_Fcst_G'!F37)*CHOOSE(wa!$N81,wa!$K$47,wa!$K$48,wa!$K$49,wa!$K$50,wa!$K$51)</f>
        <v>0</v>
      </c>
      <c r="T81" s="7">
        <f>N('8_Sls_Fcst_G'!G37)*CHOOSE(wa!$N81,wa!$K$47,wa!$K$48,wa!$K$49,wa!$K$50,wa!$K$51)</f>
        <v>0</v>
      </c>
      <c r="U81" s="7">
        <f>N('8_Sls_Fcst_G'!H37)*CHOOSE(wa!$N81,wa!$K$47,wa!$K$48,wa!$K$49,wa!$K$50,wa!$K$51)</f>
        <v>0</v>
      </c>
      <c r="V81" s="7">
        <f>N('8_Sls_Fcst_G'!I37)*CHOOSE(wa!$N81,wa!$K$47,wa!$K$48,wa!$K$49,wa!$K$50,wa!$K$51)</f>
        <v>0</v>
      </c>
      <c r="W81" s="7">
        <f>N('8_Sls_Fcst_G'!J37)*CHOOSE(wa!$N81,wa!$K$47,wa!$K$48,wa!$K$49,wa!$K$50,wa!$K$51)</f>
        <v>0</v>
      </c>
      <c r="X81" s="7">
        <f>N('8_Sls_Fcst_G'!K37)*CHOOSE(wa!$N81,wa!$K$47,wa!$K$48,wa!$K$49,wa!$K$50,wa!$K$51)</f>
        <v>0</v>
      </c>
      <c r="Y81" s="7">
        <f>N('8_Sls_Fcst_G'!L37)*CHOOSE(wa!$N81,wa!$K$47,wa!$K$48,wa!$K$49,wa!$K$50,wa!$K$51)</f>
        <v>0</v>
      </c>
      <c r="Z81" s="7">
        <f>N('8_Sls_Fcst_G'!M37)*CHOOSE(wa!$N81,wa!$K$47,wa!$K$48,wa!$K$49,wa!$K$50,wa!$K$51)</f>
        <v>0</v>
      </c>
      <c r="AA81" s="7">
        <f>N('8_Sls_Fcst_G'!N37)*CHOOSE(wa!$N81,wa!$K$47,wa!$K$48,wa!$K$49,wa!$K$50,wa!$K$51)</f>
        <v>0</v>
      </c>
      <c r="AB81" s="7">
        <f>N('8_Sls_Fcst_G'!O37)*CHOOSE(wa!$N81,wa!$K$47,wa!$K$48,wa!$K$49,wa!$K$50,wa!$K$51)</f>
        <v>0</v>
      </c>
      <c r="AC81" s="7">
        <f>N('8_Sls_Fcst_G'!P37)*CHOOSE(wa!$N81,wa!$K$47,wa!$K$48,wa!$K$49,wa!$K$50,wa!$K$51)</f>
        <v>0</v>
      </c>
      <c r="AD81" s="7">
        <f t="shared" si="22"/>
        <v>0</v>
      </c>
      <c r="AF81" s="7">
        <f>R81*CHOOSE(wa!$N81,wa!$L$47,wa!$L$48,wa!$L$49,wa!$L$50,wa!$L$51)</f>
        <v>0</v>
      </c>
      <c r="AG81" s="7">
        <f>S81*CHOOSE(wa!$N81,wa!$L$47,wa!$L$48,wa!$L$49,wa!$L$50,wa!$L$51)</f>
        <v>0</v>
      </c>
      <c r="AH81" s="7">
        <f>T81*CHOOSE(wa!$N81,wa!$L$47,wa!$L$48,wa!$L$49,wa!$L$50,wa!$L$51)</f>
        <v>0</v>
      </c>
      <c r="AI81" s="7">
        <f>U81*CHOOSE(wa!$N81,wa!$L$47,wa!$L$48,wa!$L$49,wa!$L$50,wa!$L$51)</f>
        <v>0</v>
      </c>
      <c r="AJ81" s="7">
        <f>V81*CHOOSE(wa!$N81,wa!$L$47,wa!$L$48,wa!$L$49,wa!$L$50,wa!$L$51)</f>
        <v>0</v>
      </c>
      <c r="AK81" s="7">
        <f>W81*CHOOSE(wa!$N81,wa!$L$47,wa!$L$48,wa!$L$49,wa!$L$50,wa!$L$51)</f>
        <v>0</v>
      </c>
      <c r="AL81" s="7">
        <f>X81*CHOOSE(wa!$N81,wa!$L$47,wa!$L$48,wa!$L$49,wa!$L$50,wa!$L$51)</f>
        <v>0</v>
      </c>
      <c r="AM81" s="7">
        <f>Y81*CHOOSE(wa!$N81,wa!$L$47,wa!$L$48,wa!$L$49,wa!$L$50,wa!$L$51)</f>
        <v>0</v>
      </c>
      <c r="AN81" s="7">
        <f>Z81*CHOOSE(wa!$N81,wa!$L$47,wa!$L$48,wa!$L$49,wa!$L$50,wa!$L$51)</f>
        <v>0</v>
      </c>
      <c r="AO81" s="7">
        <f>AA81*CHOOSE(wa!$N81,wa!$L$47,wa!$L$48,wa!$L$49,wa!$L$50,wa!$L$51)</f>
        <v>0</v>
      </c>
      <c r="AP81" s="7">
        <f>AB81*CHOOSE(wa!$N81,wa!$L$47,wa!$L$48,wa!$L$49,wa!$L$50,wa!$L$51)</f>
        <v>0</v>
      </c>
      <c r="AQ81" s="7">
        <f>AC81*CHOOSE(wa!$N81,wa!$L$47,wa!$L$48,wa!$L$49,wa!$L$50,wa!$L$51)</f>
        <v>0</v>
      </c>
      <c r="AR81">
        <f t="shared" si="78"/>
        <v>0</v>
      </c>
      <c r="AT81">
        <f t="shared" si="233"/>
        <v>0</v>
      </c>
      <c r="AU81">
        <f t="shared" ref="AU81:BE81" si="245">+IF($N81=AU$47,1,0)*S81</f>
        <v>0</v>
      </c>
      <c r="AV81">
        <f t="shared" si="245"/>
        <v>0</v>
      </c>
      <c r="AW81">
        <f t="shared" si="245"/>
        <v>0</v>
      </c>
      <c r="AX81">
        <f t="shared" si="245"/>
        <v>0</v>
      </c>
      <c r="AY81">
        <f t="shared" si="245"/>
        <v>0</v>
      </c>
      <c r="AZ81">
        <f t="shared" si="245"/>
        <v>0</v>
      </c>
      <c r="BA81">
        <f t="shared" si="245"/>
        <v>0</v>
      </c>
      <c r="BB81">
        <f t="shared" si="245"/>
        <v>0</v>
      </c>
      <c r="BC81">
        <f t="shared" si="245"/>
        <v>0</v>
      </c>
      <c r="BD81">
        <f t="shared" si="245"/>
        <v>0</v>
      </c>
      <c r="BE81">
        <f t="shared" si="245"/>
        <v>0</v>
      </c>
      <c r="BF81">
        <f t="shared" si="80"/>
        <v>0</v>
      </c>
      <c r="BH81">
        <f t="shared" si="235"/>
        <v>0</v>
      </c>
      <c r="BI81">
        <f t="shared" ref="BI81:BS81" si="246">+IF($N81=BI$47,1,0)*S81</f>
        <v>0</v>
      </c>
      <c r="BJ81">
        <f t="shared" si="246"/>
        <v>0</v>
      </c>
      <c r="BK81">
        <f t="shared" si="246"/>
        <v>0</v>
      </c>
      <c r="BL81">
        <f t="shared" si="246"/>
        <v>0</v>
      </c>
      <c r="BM81">
        <f t="shared" si="246"/>
        <v>0</v>
      </c>
      <c r="BN81">
        <f t="shared" si="246"/>
        <v>0</v>
      </c>
      <c r="BO81">
        <f t="shared" si="246"/>
        <v>0</v>
      </c>
      <c r="BP81">
        <f t="shared" si="246"/>
        <v>0</v>
      </c>
      <c r="BQ81">
        <f t="shared" si="246"/>
        <v>0</v>
      </c>
      <c r="BR81">
        <f t="shared" si="246"/>
        <v>0</v>
      </c>
      <c r="BS81">
        <f t="shared" si="246"/>
        <v>0</v>
      </c>
      <c r="BT81">
        <f t="shared" si="82"/>
        <v>0</v>
      </c>
      <c r="BV81">
        <f t="shared" si="237"/>
        <v>0</v>
      </c>
      <c r="BW81">
        <f t="shared" ref="BW81:CG81" si="247">+IF($N81=BW$47,1,0)*S81</f>
        <v>0</v>
      </c>
      <c r="BX81">
        <f t="shared" si="247"/>
        <v>0</v>
      </c>
      <c r="BY81">
        <f t="shared" si="247"/>
        <v>0</v>
      </c>
      <c r="BZ81">
        <f t="shared" si="247"/>
        <v>0</v>
      </c>
      <c r="CA81">
        <f t="shared" si="247"/>
        <v>0</v>
      </c>
      <c r="CB81">
        <f t="shared" si="247"/>
        <v>0</v>
      </c>
      <c r="CC81">
        <f t="shared" si="247"/>
        <v>0</v>
      </c>
      <c r="CD81">
        <f t="shared" si="247"/>
        <v>0</v>
      </c>
      <c r="CE81">
        <f t="shared" si="247"/>
        <v>0</v>
      </c>
      <c r="CF81">
        <f t="shared" si="247"/>
        <v>0</v>
      </c>
      <c r="CG81">
        <f t="shared" si="247"/>
        <v>0</v>
      </c>
      <c r="CH81">
        <f t="shared" si="84"/>
        <v>0</v>
      </c>
      <c r="CJ81">
        <f t="shared" si="239"/>
        <v>0</v>
      </c>
      <c r="CK81">
        <f t="shared" ref="CK81:CU81" si="248">+IF($N81=CK$47,1,0)*S81</f>
        <v>0</v>
      </c>
      <c r="CL81">
        <f t="shared" si="248"/>
        <v>0</v>
      </c>
      <c r="CM81">
        <f t="shared" si="248"/>
        <v>0</v>
      </c>
      <c r="CN81">
        <f t="shared" si="248"/>
        <v>0</v>
      </c>
      <c r="CO81">
        <f t="shared" si="248"/>
        <v>0</v>
      </c>
      <c r="CP81">
        <f t="shared" si="248"/>
        <v>0</v>
      </c>
      <c r="CQ81">
        <f t="shared" si="248"/>
        <v>0</v>
      </c>
      <c r="CR81">
        <f t="shared" si="248"/>
        <v>0</v>
      </c>
      <c r="CS81">
        <f t="shared" si="248"/>
        <v>0</v>
      </c>
      <c r="CT81">
        <f t="shared" si="248"/>
        <v>0</v>
      </c>
      <c r="CU81">
        <f t="shared" si="248"/>
        <v>0</v>
      </c>
      <c r="CV81">
        <f t="shared" si="86"/>
        <v>0</v>
      </c>
      <c r="DF81" t="s">
        <v>328</v>
      </c>
      <c r="DG81">
        <f>+DG80</f>
        <v>1</v>
      </c>
      <c r="DH81">
        <f>+DH80</f>
        <v>0</v>
      </c>
      <c r="DJ81">
        <f>+DH81</f>
        <v>0</v>
      </c>
      <c r="DK81" s="7">
        <f>N('10_Sls_Fcst_FS'!E37)*CHOOSE(wa!$DG81,wa!$DD$47,wa!$DD$48,wa!$DD$49,wa!$DD$50,wa!$DD$51)</f>
        <v>0</v>
      </c>
      <c r="DL81" s="7">
        <f>N('10_Sls_Fcst_FS'!F37)*CHOOSE(wa!$DG81,wa!$DD$47,wa!$DD$48,wa!$DD$49,wa!$DD$50,wa!$DD$51)</f>
        <v>0</v>
      </c>
      <c r="DM81" s="7">
        <f>N('10_Sls_Fcst_FS'!G37)*CHOOSE(wa!$DG81,wa!$DD$47,wa!$DD$48,wa!$DD$49,wa!$DD$50,wa!$DD$51)</f>
        <v>0</v>
      </c>
      <c r="DN81" s="7">
        <f>N('10_Sls_Fcst_FS'!H37)*CHOOSE(wa!$DG81,wa!$DD$47,wa!$DD$48,wa!$DD$49,wa!$DD$50,wa!$DD$51)</f>
        <v>0</v>
      </c>
      <c r="DO81" s="7">
        <f>N('10_Sls_Fcst_FS'!I37)*CHOOSE(wa!$DG81,wa!$DD$47,wa!$DD$48,wa!$DD$49,wa!$DD$50,wa!$DD$51)</f>
        <v>0</v>
      </c>
      <c r="DP81" s="7">
        <f>N('10_Sls_Fcst_FS'!J37)*CHOOSE(wa!$DG81,wa!$DD$47,wa!$DD$48,wa!$DD$49,wa!$DD$50,wa!$DD$51)</f>
        <v>0</v>
      </c>
      <c r="DQ81" s="7">
        <f>N('10_Sls_Fcst_FS'!K37)*CHOOSE(wa!$DG81,wa!$DD$47,wa!$DD$48,wa!$DD$49,wa!$DD$50,wa!$DD$51)</f>
        <v>0</v>
      </c>
      <c r="DR81" s="7">
        <f>N('10_Sls_Fcst_FS'!L37)*CHOOSE(wa!$DG81,wa!$DD$47,wa!$DD$48,wa!$DD$49,wa!$DD$50,wa!$DD$51)</f>
        <v>0</v>
      </c>
      <c r="DS81" s="7">
        <f>N('10_Sls_Fcst_FS'!M37)*CHOOSE(wa!$DG81,wa!$DD$47,wa!$DD$48,wa!$DD$49,wa!$DD$50,wa!$DD$51)</f>
        <v>0</v>
      </c>
      <c r="DT81" s="7">
        <f>N('10_Sls_Fcst_FS'!N37)*CHOOSE(wa!$DG81,wa!$DD$47,wa!$DD$48,wa!$DD$49,wa!$DD$50,wa!$DD$51)</f>
        <v>0</v>
      </c>
      <c r="DU81" s="7">
        <f>N('10_Sls_Fcst_FS'!O37)*CHOOSE(wa!$DG81,wa!$DD$47,wa!$DD$48,wa!$DD$49,wa!$DD$50,wa!$DD$51)</f>
        <v>0</v>
      </c>
      <c r="DV81" s="7">
        <f>N('10_Sls_Fcst_FS'!P37)*CHOOSE(wa!$DG81,wa!$DD$47,wa!$DD$48,wa!$DD$49,wa!$DD$50,wa!$DD$51)</f>
        <v>0</v>
      </c>
      <c r="DW81" s="7">
        <f t="shared" si="23"/>
        <v>0</v>
      </c>
      <c r="DX81" s="9"/>
      <c r="DY81" s="7">
        <f>DK81*CHOOSE(wa!$DG81,wa!$DE$47,wa!$DE$48,wa!$DE$49,wa!$DE$50,wa!$DE$51)</f>
        <v>0</v>
      </c>
      <c r="DZ81" s="7">
        <f>DL81*CHOOSE(wa!$DG81,wa!$DE$47,wa!$DE$48,wa!$DE$49,wa!$DE$50,wa!$DE$51)</f>
        <v>0</v>
      </c>
      <c r="EA81" s="7">
        <f>DM81*CHOOSE(wa!$DG81,wa!$DE$47,wa!$DE$48,wa!$DE$49,wa!$DE$50,wa!$DE$51)</f>
        <v>0</v>
      </c>
      <c r="EB81" s="7">
        <f>DN81*CHOOSE(wa!$DG81,wa!$DE$47,wa!$DE$48,wa!$DE$49,wa!$DE$50,wa!$DE$51)</f>
        <v>0</v>
      </c>
      <c r="EC81" s="7">
        <f>DO81*CHOOSE(wa!$DG81,wa!$DE$47,wa!$DE$48,wa!$DE$49,wa!$DE$50,wa!$DE$51)</f>
        <v>0</v>
      </c>
      <c r="ED81" s="7">
        <f>DP81*CHOOSE(wa!$DG81,wa!$DE$47,wa!$DE$48,wa!$DE$49,wa!$DE$50,wa!$DE$51)</f>
        <v>0</v>
      </c>
      <c r="EE81" s="7">
        <f>DQ81*CHOOSE(wa!$DG81,wa!$DE$47,wa!$DE$48,wa!$DE$49,wa!$DE$50,wa!$DE$51)</f>
        <v>0</v>
      </c>
      <c r="EF81" s="7">
        <f>DR81*CHOOSE(wa!$DG81,wa!$DE$47,wa!$DE$48,wa!$DE$49,wa!$DE$50,wa!$DE$51)</f>
        <v>0</v>
      </c>
      <c r="EG81" s="7">
        <f>DS81*CHOOSE(wa!$DG81,wa!$DE$47,wa!$DE$48,wa!$DE$49,wa!$DE$50,wa!$DE$51)</f>
        <v>0</v>
      </c>
      <c r="EH81" s="7">
        <f>DT81*CHOOSE(wa!$DG81,wa!$DE$47,wa!$DE$48,wa!$DE$49,wa!$DE$50,wa!$DE$51)</f>
        <v>0</v>
      </c>
      <c r="EI81" s="7">
        <f>DU81*CHOOSE(wa!$DG81,wa!$DE$47,wa!$DE$48,wa!$DE$49,wa!$DE$50,wa!$DE$51)</f>
        <v>0</v>
      </c>
      <c r="EJ81" s="7">
        <f>DV81*CHOOSE(wa!$DG81,wa!$DE$47,wa!$DE$48,wa!$DE$49,wa!$DE$50,wa!$DE$51)</f>
        <v>0</v>
      </c>
      <c r="EK81">
        <f t="shared" si="29"/>
        <v>0</v>
      </c>
      <c r="EM81">
        <f t="shared" si="241"/>
        <v>0</v>
      </c>
      <c r="EN81">
        <f t="shared" si="30"/>
        <v>0</v>
      </c>
      <c r="EO81">
        <f t="shared" si="31"/>
        <v>0</v>
      </c>
      <c r="EP81">
        <f t="shared" si="32"/>
        <v>0</v>
      </c>
      <c r="EQ81">
        <f t="shared" si="33"/>
        <v>0</v>
      </c>
      <c r="ER81">
        <f t="shared" si="34"/>
        <v>0</v>
      </c>
      <c r="ES81">
        <f t="shared" si="35"/>
        <v>0</v>
      </c>
      <c r="ET81">
        <f t="shared" si="36"/>
        <v>0</v>
      </c>
      <c r="EU81">
        <f t="shared" si="37"/>
        <v>0</v>
      </c>
      <c r="EV81">
        <f t="shared" si="38"/>
        <v>0</v>
      </c>
      <c r="EW81">
        <f t="shared" si="39"/>
        <v>0</v>
      </c>
      <c r="EX81">
        <f t="shared" si="40"/>
        <v>0</v>
      </c>
      <c r="EY81">
        <f t="shared" si="41"/>
        <v>0</v>
      </c>
      <c r="FA81">
        <f t="shared" si="242"/>
        <v>0</v>
      </c>
      <c r="FB81">
        <f t="shared" si="123"/>
        <v>0</v>
      </c>
      <c r="FC81">
        <f t="shared" si="124"/>
        <v>0</v>
      </c>
      <c r="FD81">
        <f t="shared" si="125"/>
        <v>0</v>
      </c>
      <c r="FE81">
        <f t="shared" si="126"/>
        <v>0</v>
      </c>
      <c r="FF81">
        <f t="shared" si="127"/>
        <v>0</v>
      </c>
      <c r="FG81">
        <f t="shared" si="128"/>
        <v>0</v>
      </c>
      <c r="FH81">
        <f t="shared" si="129"/>
        <v>0</v>
      </c>
      <c r="FI81">
        <f t="shared" si="130"/>
        <v>0</v>
      </c>
      <c r="FJ81">
        <f t="shared" si="131"/>
        <v>0</v>
      </c>
      <c r="FK81">
        <f t="shared" si="132"/>
        <v>0</v>
      </c>
      <c r="FL81">
        <f t="shared" si="133"/>
        <v>0</v>
      </c>
      <c r="FM81">
        <f t="shared" si="53"/>
        <v>0</v>
      </c>
      <c r="FO81">
        <f t="shared" si="243"/>
        <v>0</v>
      </c>
      <c r="FP81">
        <f t="shared" si="134"/>
        <v>0</v>
      </c>
      <c r="FQ81">
        <f t="shared" si="135"/>
        <v>0</v>
      </c>
      <c r="FR81">
        <f t="shared" si="136"/>
        <v>0</v>
      </c>
      <c r="FS81">
        <f t="shared" si="137"/>
        <v>0</v>
      </c>
      <c r="FT81">
        <f t="shared" si="138"/>
        <v>0</v>
      </c>
      <c r="FU81">
        <f t="shared" si="139"/>
        <v>0</v>
      </c>
      <c r="FV81">
        <f t="shared" si="140"/>
        <v>0</v>
      </c>
      <c r="FW81">
        <f t="shared" si="141"/>
        <v>0</v>
      </c>
      <c r="FX81">
        <f t="shared" si="142"/>
        <v>0</v>
      </c>
      <c r="FY81">
        <f t="shared" si="143"/>
        <v>0</v>
      </c>
      <c r="FZ81">
        <f t="shared" si="144"/>
        <v>0</v>
      </c>
      <c r="GA81">
        <f t="shared" si="65"/>
        <v>0</v>
      </c>
      <c r="GC81">
        <f t="shared" si="244"/>
        <v>0</v>
      </c>
      <c r="GD81">
        <f t="shared" si="145"/>
        <v>0</v>
      </c>
      <c r="GE81">
        <f t="shared" si="146"/>
        <v>0</v>
      </c>
      <c r="GF81">
        <f t="shared" si="147"/>
        <v>0</v>
      </c>
      <c r="GG81">
        <f t="shared" si="148"/>
        <v>0</v>
      </c>
      <c r="GH81">
        <f t="shared" si="149"/>
        <v>0</v>
      </c>
      <c r="GI81">
        <f t="shared" si="150"/>
        <v>0</v>
      </c>
      <c r="GJ81">
        <f t="shared" si="151"/>
        <v>0</v>
      </c>
      <c r="GK81">
        <f t="shared" si="152"/>
        <v>0</v>
      </c>
      <c r="GL81">
        <f t="shared" si="153"/>
        <v>0</v>
      </c>
      <c r="GM81">
        <f t="shared" si="154"/>
        <v>0</v>
      </c>
      <c r="GN81">
        <f t="shared" si="155"/>
        <v>0</v>
      </c>
      <c r="GO81">
        <f t="shared" si="77"/>
        <v>0</v>
      </c>
    </row>
    <row r="82" spans="1:197" x14ac:dyDescent="0.3">
      <c r="A82" s="7">
        <f t="shared" si="220"/>
        <v>0</v>
      </c>
      <c r="B82" t="str">
        <f>IF(Start!$A50="","",Start!$A50)</f>
        <v/>
      </c>
      <c r="C82" s="134" t="str">
        <f>IF(Start!$B50="","",Start!$B50)</f>
        <v/>
      </c>
      <c r="D82" s="63" t="s">
        <v>223</v>
      </c>
      <c r="E82" s="7">
        <v>1</v>
      </c>
      <c r="M82" s="7" t="s">
        <v>328</v>
      </c>
      <c r="N82" s="7">
        <v>1</v>
      </c>
      <c r="O82" s="7">
        <f>+IF(N82=1,0,1)</f>
        <v>0</v>
      </c>
      <c r="P82" s="7">
        <f>+O82</f>
        <v>0</v>
      </c>
      <c r="Q82" s="7"/>
      <c r="R82" s="7">
        <f>N('8_Sls_Fcst_G'!E38)*CHOOSE(wa!$N82,wa!$I$47,wa!$I$48,wa!$I$49,wa!$I$50,wa!$I$51)</f>
        <v>0</v>
      </c>
      <c r="S82" s="7">
        <f>N('8_Sls_Fcst_G'!F38)*CHOOSE(wa!$N82,wa!$I$47,wa!$I$48,wa!$I$49,wa!$I$50,wa!$I$51)</f>
        <v>0</v>
      </c>
      <c r="T82" s="7">
        <f>N('8_Sls_Fcst_G'!G38)*CHOOSE(wa!$N82,wa!$I$47,wa!$I$48,wa!$I$49,wa!$I$50,wa!$I$51)</f>
        <v>0</v>
      </c>
      <c r="U82" s="7">
        <f>N('8_Sls_Fcst_G'!H38)*CHOOSE(wa!$N82,wa!$I$47,wa!$I$48,wa!$I$49,wa!$I$50,wa!$I$51)</f>
        <v>0</v>
      </c>
      <c r="V82" s="7">
        <f>N('8_Sls_Fcst_G'!I38)*CHOOSE(wa!$N82,wa!$I$47,wa!$I$48,wa!$I$49,wa!$I$50,wa!$I$51)</f>
        <v>0</v>
      </c>
      <c r="W82" s="7">
        <f>N('8_Sls_Fcst_G'!J38)*CHOOSE(wa!$N82,wa!$I$47,wa!$I$48,wa!$I$49,wa!$I$50,wa!$I$51)</f>
        <v>0</v>
      </c>
      <c r="X82" s="7">
        <f>N('8_Sls_Fcst_G'!K38)*CHOOSE(wa!$N82,wa!$I$47,wa!$I$48,wa!$I$49,wa!$I$50,wa!$I$51)</f>
        <v>0</v>
      </c>
      <c r="Y82" s="7">
        <f>N('8_Sls_Fcst_G'!L38)*CHOOSE(wa!$N82,wa!$I$47,wa!$I$48,wa!$I$49,wa!$I$50,wa!$I$51)</f>
        <v>0</v>
      </c>
      <c r="Z82" s="7">
        <f>N('8_Sls_Fcst_G'!M38)*CHOOSE(wa!$N82,wa!$I$47,wa!$I$48,wa!$I$49,wa!$I$50,wa!$I$51)</f>
        <v>0</v>
      </c>
      <c r="AA82" s="7">
        <f>N('8_Sls_Fcst_G'!N38)*CHOOSE(wa!$N82,wa!$I$47,wa!$I$48,wa!$I$49,wa!$I$50,wa!$I$51)</f>
        <v>0</v>
      </c>
      <c r="AB82" s="7">
        <f>N('8_Sls_Fcst_G'!O38)*CHOOSE(wa!$N82,wa!$I$47,wa!$I$48,wa!$I$49,wa!$I$50,wa!$I$51)</f>
        <v>0</v>
      </c>
      <c r="AC82" s="7">
        <f>N('8_Sls_Fcst_G'!P38)*CHOOSE(wa!$N82,wa!$I$47,wa!$I$48,wa!$I$49,wa!$I$50,wa!$I$51)</f>
        <v>0</v>
      </c>
      <c r="AD82" s="7">
        <f t="shared" si="22"/>
        <v>0</v>
      </c>
      <c r="AF82" s="7">
        <f>R82*CHOOSE(wa!$N82,wa!$J$47,wa!$J$48,wa!$J$49,wa!$J$50,wa!$J$51)</f>
        <v>0</v>
      </c>
      <c r="AG82" s="7">
        <f>S82*CHOOSE(wa!$N82,wa!$J$47,wa!$J$48,wa!$J$49,wa!$J$50,wa!$J$51)</f>
        <v>0</v>
      </c>
      <c r="AH82" s="7">
        <f>T82*CHOOSE(wa!$N82,wa!$J$47,wa!$J$48,wa!$J$49,wa!$J$50,wa!$J$51)</f>
        <v>0</v>
      </c>
      <c r="AI82" s="7">
        <f>U82*CHOOSE(wa!$N82,wa!$J$47,wa!$J$48,wa!$J$49,wa!$J$50,wa!$J$51)</f>
        <v>0</v>
      </c>
      <c r="AJ82" s="7">
        <f>V82*CHOOSE(wa!$N82,wa!$J$47,wa!$J$48,wa!$J$49,wa!$J$50,wa!$J$51)</f>
        <v>0</v>
      </c>
      <c r="AK82" s="7">
        <f>W82*CHOOSE(wa!$N82,wa!$J$47,wa!$J$48,wa!$J$49,wa!$J$50,wa!$J$51)</f>
        <v>0</v>
      </c>
      <c r="AL82" s="7">
        <f>X82*CHOOSE(wa!$N82,wa!$J$47,wa!$J$48,wa!$J$49,wa!$J$50,wa!$J$51)</f>
        <v>0</v>
      </c>
      <c r="AM82" s="7">
        <f>Y82*CHOOSE(wa!$N82,wa!$J$47,wa!$J$48,wa!$J$49,wa!$J$50,wa!$J$51)</f>
        <v>0</v>
      </c>
      <c r="AN82" s="7">
        <f>Z82*CHOOSE(wa!$N82,wa!$J$47,wa!$J$48,wa!$J$49,wa!$J$50,wa!$J$51)</f>
        <v>0</v>
      </c>
      <c r="AO82" s="7">
        <f>AA82*CHOOSE(wa!$N82,wa!$J$47,wa!$J$48,wa!$J$49,wa!$J$50,wa!$J$51)</f>
        <v>0</v>
      </c>
      <c r="AP82" s="7">
        <f>AB82*CHOOSE(wa!$N82,wa!$J$47,wa!$J$48,wa!$J$49,wa!$J$50,wa!$J$51)</f>
        <v>0</v>
      </c>
      <c r="AQ82" s="7">
        <f>AC82*CHOOSE(wa!$N82,wa!$J$47,wa!$J$48,wa!$J$49,wa!$J$50,wa!$J$51)</f>
        <v>0</v>
      </c>
      <c r="AR82">
        <f t="shared" si="78"/>
        <v>0</v>
      </c>
      <c r="AT82">
        <f t="shared" si="233"/>
        <v>0</v>
      </c>
      <c r="AU82">
        <f t="shared" ref="AU82:BE82" si="249">+IF($N82=AU$47,1,0)*S82</f>
        <v>0</v>
      </c>
      <c r="AV82">
        <f t="shared" si="249"/>
        <v>0</v>
      </c>
      <c r="AW82">
        <f t="shared" si="249"/>
        <v>0</v>
      </c>
      <c r="AX82">
        <f t="shared" si="249"/>
        <v>0</v>
      </c>
      <c r="AY82">
        <f t="shared" si="249"/>
        <v>0</v>
      </c>
      <c r="AZ82">
        <f t="shared" si="249"/>
        <v>0</v>
      </c>
      <c r="BA82">
        <f t="shared" si="249"/>
        <v>0</v>
      </c>
      <c r="BB82">
        <f t="shared" si="249"/>
        <v>0</v>
      </c>
      <c r="BC82">
        <f t="shared" si="249"/>
        <v>0</v>
      </c>
      <c r="BD82">
        <f t="shared" si="249"/>
        <v>0</v>
      </c>
      <c r="BE82">
        <f t="shared" si="249"/>
        <v>0</v>
      </c>
      <c r="BF82">
        <f t="shared" si="80"/>
        <v>0</v>
      </c>
      <c r="BH82">
        <f t="shared" si="235"/>
        <v>0</v>
      </c>
      <c r="BI82">
        <f t="shared" ref="BI82:BS82" si="250">+IF($N82=BI$47,1,0)*S82</f>
        <v>0</v>
      </c>
      <c r="BJ82">
        <f t="shared" si="250"/>
        <v>0</v>
      </c>
      <c r="BK82">
        <f t="shared" si="250"/>
        <v>0</v>
      </c>
      <c r="BL82">
        <f t="shared" si="250"/>
        <v>0</v>
      </c>
      <c r="BM82">
        <f t="shared" si="250"/>
        <v>0</v>
      </c>
      <c r="BN82">
        <f t="shared" si="250"/>
        <v>0</v>
      </c>
      <c r="BO82">
        <f t="shared" si="250"/>
        <v>0</v>
      </c>
      <c r="BP82">
        <f t="shared" si="250"/>
        <v>0</v>
      </c>
      <c r="BQ82">
        <f t="shared" si="250"/>
        <v>0</v>
      </c>
      <c r="BR82">
        <f t="shared" si="250"/>
        <v>0</v>
      </c>
      <c r="BS82">
        <f t="shared" si="250"/>
        <v>0</v>
      </c>
      <c r="BT82">
        <f t="shared" si="82"/>
        <v>0</v>
      </c>
      <c r="BV82">
        <f t="shared" si="237"/>
        <v>0</v>
      </c>
      <c r="BW82">
        <f t="shared" ref="BW82:CG82" si="251">+IF($N82=BW$47,1,0)*S82</f>
        <v>0</v>
      </c>
      <c r="BX82">
        <f t="shared" si="251"/>
        <v>0</v>
      </c>
      <c r="BY82">
        <f t="shared" si="251"/>
        <v>0</v>
      </c>
      <c r="BZ82">
        <f t="shared" si="251"/>
        <v>0</v>
      </c>
      <c r="CA82">
        <f t="shared" si="251"/>
        <v>0</v>
      </c>
      <c r="CB82">
        <f t="shared" si="251"/>
        <v>0</v>
      </c>
      <c r="CC82">
        <f t="shared" si="251"/>
        <v>0</v>
      </c>
      <c r="CD82">
        <f t="shared" si="251"/>
        <v>0</v>
      </c>
      <c r="CE82">
        <f t="shared" si="251"/>
        <v>0</v>
      </c>
      <c r="CF82">
        <f t="shared" si="251"/>
        <v>0</v>
      </c>
      <c r="CG82">
        <f t="shared" si="251"/>
        <v>0</v>
      </c>
      <c r="CH82">
        <f t="shared" si="84"/>
        <v>0</v>
      </c>
      <c r="CJ82">
        <f t="shared" si="239"/>
        <v>0</v>
      </c>
      <c r="CK82">
        <f t="shared" ref="CK82:CU82" si="252">+IF($N82=CK$47,1,0)*S82</f>
        <v>0</v>
      </c>
      <c r="CL82">
        <f t="shared" si="252"/>
        <v>0</v>
      </c>
      <c r="CM82">
        <f t="shared" si="252"/>
        <v>0</v>
      </c>
      <c r="CN82">
        <f t="shared" si="252"/>
        <v>0</v>
      </c>
      <c r="CO82">
        <f t="shared" si="252"/>
        <v>0</v>
      </c>
      <c r="CP82">
        <f t="shared" si="252"/>
        <v>0</v>
      </c>
      <c r="CQ82">
        <f t="shared" si="252"/>
        <v>0</v>
      </c>
      <c r="CR82">
        <f t="shared" si="252"/>
        <v>0</v>
      </c>
      <c r="CS82">
        <f t="shared" si="252"/>
        <v>0</v>
      </c>
      <c r="CT82">
        <f t="shared" si="252"/>
        <v>0</v>
      </c>
      <c r="CU82">
        <f t="shared" si="252"/>
        <v>0</v>
      </c>
      <c r="CV82">
        <f t="shared" si="86"/>
        <v>0</v>
      </c>
      <c r="DF82" s="7" t="s">
        <v>329</v>
      </c>
      <c r="DG82" s="7">
        <v>1</v>
      </c>
      <c r="DH82" s="7">
        <f>+IF(DG82=1,0,1)</f>
        <v>0</v>
      </c>
      <c r="DI82" s="7">
        <f>+DH82</f>
        <v>0</v>
      </c>
      <c r="DJ82" s="7"/>
      <c r="DK82" s="7">
        <f>N('10_Sls_Fcst_FS'!E38)*CHOOSE(wa!$DG82,wa!$DB$47,wa!$DB$48,wa!$DB$49,wa!$DB$50,wa!$DB$51)</f>
        <v>0</v>
      </c>
      <c r="DL82" s="7">
        <f>N('10_Sls_Fcst_FS'!F38)*CHOOSE(wa!$DG82,wa!$DB$47,wa!$DB$48,wa!$DB$49,wa!$DB$50,wa!$DB$51)</f>
        <v>0</v>
      </c>
      <c r="DM82" s="7">
        <f>N('10_Sls_Fcst_FS'!G38)*CHOOSE(wa!$DG82,wa!$DB$47,wa!$DB$48,wa!$DB$49,wa!$DB$50,wa!$DB$51)</f>
        <v>0</v>
      </c>
      <c r="DN82" s="7">
        <f>N('10_Sls_Fcst_FS'!H38)*CHOOSE(wa!$DG82,wa!$DB$47,wa!$DB$48,wa!$DB$49,wa!$DB$50,wa!$DB$51)</f>
        <v>0</v>
      </c>
      <c r="DO82" s="7">
        <f>N('10_Sls_Fcst_FS'!I38)*CHOOSE(wa!$DG82,wa!$DB$47,wa!$DB$48,wa!$DB$49,wa!$DB$50,wa!$DB$51)</f>
        <v>0</v>
      </c>
      <c r="DP82" s="7">
        <f>N('10_Sls_Fcst_FS'!J38)*CHOOSE(wa!$DG82,wa!$DB$47,wa!$DB$48,wa!$DB$49,wa!$DB$50,wa!$DB$51)</f>
        <v>0</v>
      </c>
      <c r="DQ82" s="7">
        <f>N('10_Sls_Fcst_FS'!K38)*CHOOSE(wa!$DG82,wa!$DB$47,wa!$DB$48,wa!$DB$49,wa!$DB$50,wa!$DB$51)</f>
        <v>0</v>
      </c>
      <c r="DR82" s="7">
        <f>N('10_Sls_Fcst_FS'!L38)*CHOOSE(wa!$DG82,wa!$DB$47,wa!$DB$48,wa!$DB$49,wa!$DB$50,wa!$DB$51)</f>
        <v>0</v>
      </c>
      <c r="DS82" s="7">
        <f>N('10_Sls_Fcst_FS'!M38)*CHOOSE(wa!$DG82,wa!$DB$47,wa!$DB$48,wa!$DB$49,wa!$DB$50,wa!$DB$51)</f>
        <v>0</v>
      </c>
      <c r="DT82" s="7">
        <f>N('10_Sls_Fcst_FS'!N38)*CHOOSE(wa!$DG82,wa!$DB$47,wa!$DB$48,wa!$DB$49,wa!$DB$50,wa!$DB$51)</f>
        <v>0</v>
      </c>
      <c r="DU82" s="7">
        <f>N('10_Sls_Fcst_FS'!O38)*CHOOSE(wa!$DG82,wa!$DB$47,wa!$DB$48,wa!$DB$49,wa!$DB$50,wa!$DB$51)</f>
        <v>0</v>
      </c>
      <c r="DV82" s="7">
        <f>N('10_Sls_Fcst_FS'!P38)*CHOOSE(wa!$DG82,wa!$DB$47,wa!$DB$48,wa!$DB$49,wa!$DB$50,wa!$DB$51)</f>
        <v>0</v>
      </c>
      <c r="DW82" s="7">
        <f t="shared" si="23"/>
        <v>0</v>
      </c>
      <c r="DX82" s="9"/>
      <c r="DY82" s="7">
        <f>DK82*CHOOSE(wa!$DG82,wa!$DC$47,wa!$DC$48,wa!$DC$49,wa!$DC$50,wa!$DC$51)</f>
        <v>0</v>
      </c>
      <c r="DZ82" s="7">
        <f>DL82*CHOOSE(wa!$DG82,wa!$DC$47,wa!$DC$48,wa!$DC$49,wa!$DC$50,wa!$DC$51)</f>
        <v>0</v>
      </c>
      <c r="EA82" s="7">
        <f>DM82*CHOOSE(wa!$DG82,wa!$DC$47,wa!$DC$48,wa!$DC$49,wa!$DC$50,wa!$DC$51)</f>
        <v>0</v>
      </c>
      <c r="EB82" s="7">
        <f>DN82*CHOOSE(wa!$DG82,wa!$DC$47,wa!$DC$48,wa!$DC$49,wa!$DC$50,wa!$DC$51)</f>
        <v>0</v>
      </c>
      <c r="EC82" s="7">
        <f>DO82*CHOOSE(wa!$DG82,wa!$DC$47,wa!$DC$48,wa!$DC$49,wa!$DC$50,wa!$DC$51)</f>
        <v>0</v>
      </c>
      <c r="ED82" s="7">
        <f>DP82*CHOOSE(wa!$DG82,wa!$DC$47,wa!$DC$48,wa!$DC$49,wa!$DC$50,wa!$DC$51)</f>
        <v>0</v>
      </c>
      <c r="EE82" s="7">
        <f>DQ82*CHOOSE(wa!$DG82,wa!$DC$47,wa!$DC$48,wa!$DC$49,wa!$DC$50,wa!$DC$51)</f>
        <v>0</v>
      </c>
      <c r="EF82" s="7">
        <f>DR82*CHOOSE(wa!$DG82,wa!$DC$47,wa!$DC$48,wa!$DC$49,wa!$DC$50,wa!$DC$51)</f>
        <v>0</v>
      </c>
      <c r="EG82" s="7">
        <f>DS82*CHOOSE(wa!$DG82,wa!$DC$47,wa!$DC$48,wa!$DC$49,wa!$DC$50,wa!$DC$51)</f>
        <v>0</v>
      </c>
      <c r="EH82" s="7">
        <f>DT82*CHOOSE(wa!$DG82,wa!$DC$47,wa!$DC$48,wa!$DC$49,wa!$DC$50,wa!$DC$51)</f>
        <v>0</v>
      </c>
      <c r="EI82" s="7">
        <f>DU82*CHOOSE(wa!$DG82,wa!$DC$47,wa!$DC$48,wa!$DC$49,wa!$DC$50,wa!$DC$51)</f>
        <v>0</v>
      </c>
      <c r="EJ82" s="7">
        <f>DV82*CHOOSE(wa!$DG82,wa!$DC$47,wa!$DC$48,wa!$DC$49,wa!$DC$50,wa!$DC$51)</f>
        <v>0</v>
      </c>
      <c r="EK82">
        <f t="shared" si="29"/>
        <v>0</v>
      </c>
      <c r="EM82">
        <f t="shared" si="241"/>
        <v>0</v>
      </c>
      <c r="EN82">
        <f t="shared" si="30"/>
        <v>0</v>
      </c>
      <c r="EO82">
        <f t="shared" si="31"/>
        <v>0</v>
      </c>
      <c r="EP82">
        <f t="shared" si="32"/>
        <v>0</v>
      </c>
      <c r="EQ82">
        <f t="shared" si="33"/>
        <v>0</v>
      </c>
      <c r="ER82">
        <f t="shared" si="34"/>
        <v>0</v>
      </c>
      <c r="ES82">
        <f t="shared" si="35"/>
        <v>0</v>
      </c>
      <c r="ET82">
        <f t="shared" si="36"/>
        <v>0</v>
      </c>
      <c r="EU82">
        <f t="shared" si="37"/>
        <v>0</v>
      </c>
      <c r="EV82">
        <f t="shared" si="38"/>
        <v>0</v>
      </c>
      <c r="EW82">
        <f t="shared" si="39"/>
        <v>0</v>
      </c>
      <c r="EX82">
        <f t="shared" si="40"/>
        <v>0</v>
      </c>
      <c r="EY82">
        <f t="shared" si="41"/>
        <v>0</v>
      </c>
      <c r="FA82">
        <f t="shared" si="242"/>
        <v>0</v>
      </c>
      <c r="FB82">
        <f t="shared" si="123"/>
        <v>0</v>
      </c>
      <c r="FC82">
        <f t="shared" si="124"/>
        <v>0</v>
      </c>
      <c r="FD82">
        <f t="shared" si="125"/>
        <v>0</v>
      </c>
      <c r="FE82">
        <f t="shared" si="126"/>
        <v>0</v>
      </c>
      <c r="FF82">
        <f t="shared" si="127"/>
        <v>0</v>
      </c>
      <c r="FG82">
        <f t="shared" si="128"/>
        <v>0</v>
      </c>
      <c r="FH82">
        <f t="shared" si="129"/>
        <v>0</v>
      </c>
      <c r="FI82">
        <f t="shared" si="130"/>
        <v>0</v>
      </c>
      <c r="FJ82">
        <f t="shared" si="131"/>
        <v>0</v>
      </c>
      <c r="FK82">
        <f t="shared" si="132"/>
        <v>0</v>
      </c>
      <c r="FL82">
        <f t="shared" si="133"/>
        <v>0</v>
      </c>
      <c r="FM82">
        <f t="shared" si="53"/>
        <v>0</v>
      </c>
      <c r="FO82">
        <f t="shared" si="243"/>
        <v>0</v>
      </c>
      <c r="FP82">
        <f t="shared" si="134"/>
        <v>0</v>
      </c>
      <c r="FQ82">
        <f t="shared" si="135"/>
        <v>0</v>
      </c>
      <c r="FR82">
        <f t="shared" si="136"/>
        <v>0</v>
      </c>
      <c r="FS82">
        <f t="shared" si="137"/>
        <v>0</v>
      </c>
      <c r="FT82">
        <f t="shared" si="138"/>
        <v>0</v>
      </c>
      <c r="FU82">
        <f t="shared" si="139"/>
        <v>0</v>
      </c>
      <c r="FV82">
        <f t="shared" si="140"/>
        <v>0</v>
      </c>
      <c r="FW82">
        <f t="shared" si="141"/>
        <v>0</v>
      </c>
      <c r="FX82">
        <f t="shared" si="142"/>
        <v>0</v>
      </c>
      <c r="FY82">
        <f t="shared" si="143"/>
        <v>0</v>
      </c>
      <c r="FZ82">
        <f t="shared" si="144"/>
        <v>0</v>
      </c>
      <c r="GA82">
        <f t="shared" si="65"/>
        <v>0</v>
      </c>
      <c r="GC82">
        <f t="shared" si="244"/>
        <v>0</v>
      </c>
      <c r="GD82">
        <f t="shared" si="145"/>
        <v>0</v>
      </c>
      <c r="GE82">
        <f t="shared" si="146"/>
        <v>0</v>
      </c>
      <c r="GF82">
        <f t="shared" si="147"/>
        <v>0</v>
      </c>
      <c r="GG82">
        <f t="shared" si="148"/>
        <v>0</v>
      </c>
      <c r="GH82">
        <f t="shared" si="149"/>
        <v>0</v>
      </c>
      <c r="GI82">
        <f t="shared" si="150"/>
        <v>0</v>
      </c>
      <c r="GJ82">
        <f t="shared" si="151"/>
        <v>0</v>
      </c>
      <c r="GK82">
        <f t="shared" si="152"/>
        <v>0</v>
      </c>
      <c r="GL82">
        <f t="shared" si="153"/>
        <v>0</v>
      </c>
      <c r="GM82">
        <f t="shared" si="154"/>
        <v>0</v>
      </c>
      <c r="GN82">
        <f t="shared" si="155"/>
        <v>0</v>
      </c>
      <c r="GO82">
        <f t="shared" si="77"/>
        <v>0</v>
      </c>
    </row>
    <row r="83" spans="1:197" x14ac:dyDescent="0.3">
      <c r="A83" s="7">
        <f t="shared" si="220"/>
        <v>0</v>
      </c>
      <c r="B83" t="str">
        <f>IF(Start!$A51="","",Start!$A51)</f>
        <v/>
      </c>
      <c r="C83" s="134" t="str">
        <f>IF(Start!$B51="","",Start!$B51)</f>
        <v/>
      </c>
      <c r="D83" s="63" t="s">
        <v>224</v>
      </c>
      <c r="E83" s="7">
        <v>1</v>
      </c>
      <c r="M83" s="7" t="s">
        <v>329</v>
      </c>
      <c r="N83">
        <f>+N82</f>
        <v>1</v>
      </c>
      <c r="O83">
        <f>+O82</f>
        <v>0</v>
      </c>
      <c r="Q83">
        <f>+O83</f>
        <v>0</v>
      </c>
      <c r="R83" s="7">
        <f>N('8_Sls_Fcst_G'!E39)*CHOOSE(wa!$N83,wa!$K$47,wa!$K$48,wa!$K$49,wa!$K$50,wa!$K$51)</f>
        <v>0</v>
      </c>
      <c r="S83" s="7">
        <f>N('8_Sls_Fcst_G'!F39)*CHOOSE(wa!$N83,wa!$K$47,wa!$K$48,wa!$K$49,wa!$K$50,wa!$K$51)</f>
        <v>0</v>
      </c>
      <c r="T83" s="7">
        <f>N('8_Sls_Fcst_G'!G39)*CHOOSE(wa!$N83,wa!$K$47,wa!$K$48,wa!$K$49,wa!$K$50,wa!$K$51)</f>
        <v>0</v>
      </c>
      <c r="U83" s="7">
        <f>N('8_Sls_Fcst_G'!H39)*CHOOSE(wa!$N83,wa!$K$47,wa!$K$48,wa!$K$49,wa!$K$50,wa!$K$51)</f>
        <v>0</v>
      </c>
      <c r="V83" s="7">
        <f>N('8_Sls_Fcst_G'!I39)*CHOOSE(wa!$N83,wa!$K$47,wa!$K$48,wa!$K$49,wa!$K$50,wa!$K$51)</f>
        <v>0</v>
      </c>
      <c r="W83" s="7">
        <f>N('8_Sls_Fcst_G'!J39)*CHOOSE(wa!$N83,wa!$K$47,wa!$K$48,wa!$K$49,wa!$K$50,wa!$K$51)</f>
        <v>0</v>
      </c>
      <c r="X83" s="7">
        <f>N('8_Sls_Fcst_G'!K39)*CHOOSE(wa!$N83,wa!$K$47,wa!$K$48,wa!$K$49,wa!$K$50,wa!$K$51)</f>
        <v>0</v>
      </c>
      <c r="Y83" s="7">
        <f>N('8_Sls_Fcst_G'!L39)*CHOOSE(wa!$N83,wa!$K$47,wa!$K$48,wa!$K$49,wa!$K$50,wa!$K$51)</f>
        <v>0</v>
      </c>
      <c r="Z83" s="7">
        <f>N('8_Sls_Fcst_G'!M39)*CHOOSE(wa!$N83,wa!$K$47,wa!$K$48,wa!$K$49,wa!$K$50,wa!$K$51)</f>
        <v>0</v>
      </c>
      <c r="AA83" s="7">
        <f>N('8_Sls_Fcst_G'!N39)*CHOOSE(wa!$N83,wa!$K$47,wa!$K$48,wa!$K$49,wa!$K$50,wa!$K$51)</f>
        <v>0</v>
      </c>
      <c r="AB83" s="7">
        <f>N('8_Sls_Fcst_G'!O39)*CHOOSE(wa!$N83,wa!$K$47,wa!$K$48,wa!$K$49,wa!$K$50,wa!$K$51)</f>
        <v>0</v>
      </c>
      <c r="AC83" s="7">
        <f>N('8_Sls_Fcst_G'!P39)*CHOOSE(wa!$N83,wa!$K$47,wa!$K$48,wa!$K$49,wa!$K$50,wa!$K$51)</f>
        <v>0</v>
      </c>
      <c r="AD83" s="7">
        <f t="shared" si="22"/>
        <v>0</v>
      </c>
      <c r="AF83" s="7">
        <f>R83*CHOOSE(wa!$N83,wa!$L$47,wa!$L$48,wa!$L$49,wa!$L$50,wa!$L$51)</f>
        <v>0</v>
      </c>
      <c r="AG83" s="7">
        <f>S83*CHOOSE(wa!$N83,wa!$L$47,wa!$L$48,wa!$L$49,wa!$L$50,wa!$L$51)</f>
        <v>0</v>
      </c>
      <c r="AH83" s="7">
        <f>T83*CHOOSE(wa!$N83,wa!$L$47,wa!$L$48,wa!$L$49,wa!$L$50,wa!$L$51)</f>
        <v>0</v>
      </c>
      <c r="AI83" s="7">
        <f>U83*CHOOSE(wa!$N83,wa!$L$47,wa!$L$48,wa!$L$49,wa!$L$50,wa!$L$51)</f>
        <v>0</v>
      </c>
      <c r="AJ83" s="7">
        <f>V83*CHOOSE(wa!$N83,wa!$L$47,wa!$L$48,wa!$L$49,wa!$L$50,wa!$L$51)</f>
        <v>0</v>
      </c>
      <c r="AK83" s="7">
        <f>W83*CHOOSE(wa!$N83,wa!$L$47,wa!$L$48,wa!$L$49,wa!$L$50,wa!$L$51)</f>
        <v>0</v>
      </c>
      <c r="AL83" s="7">
        <f>X83*CHOOSE(wa!$N83,wa!$L$47,wa!$L$48,wa!$L$49,wa!$L$50,wa!$L$51)</f>
        <v>0</v>
      </c>
      <c r="AM83" s="7">
        <f>Y83*CHOOSE(wa!$N83,wa!$L$47,wa!$L$48,wa!$L$49,wa!$L$50,wa!$L$51)</f>
        <v>0</v>
      </c>
      <c r="AN83" s="7">
        <f>Z83*CHOOSE(wa!$N83,wa!$L$47,wa!$L$48,wa!$L$49,wa!$L$50,wa!$L$51)</f>
        <v>0</v>
      </c>
      <c r="AO83" s="7">
        <f>AA83*CHOOSE(wa!$N83,wa!$L$47,wa!$L$48,wa!$L$49,wa!$L$50,wa!$L$51)</f>
        <v>0</v>
      </c>
      <c r="AP83" s="7">
        <f>AB83*CHOOSE(wa!$N83,wa!$L$47,wa!$L$48,wa!$L$49,wa!$L$50,wa!$L$51)</f>
        <v>0</v>
      </c>
      <c r="AQ83" s="7">
        <f>AC83*CHOOSE(wa!$N83,wa!$L$47,wa!$L$48,wa!$L$49,wa!$L$50,wa!$L$51)</f>
        <v>0</v>
      </c>
      <c r="AR83">
        <f t="shared" si="78"/>
        <v>0</v>
      </c>
      <c r="AT83">
        <f t="shared" si="233"/>
        <v>0</v>
      </c>
      <c r="AU83">
        <f t="shared" ref="AU83:BE83" si="253">+IF($N83=AU$47,1,0)*S83</f>
        <v>0</v>
      </c>
      <c r="AV83">
        <f t="shared" si="253"/>
        <v>0</v>
      </c>
      <c r="AW83">
        <f t="shared" si="253"/>
        <v>0</v>
      </c>
      <c r="AX83">
        <f t="shared" si="253"/>
        <v>0</v>
      </c>
      <c r="AY83">
        <f t="shared" si="253"/>
        <v>0</v>
      </c>
      <c r="AZ83">
        <f t="shared" si="253"/>
        <v>0</v>
      </c>
      <c r="BA83">
        <f t="shared" si="253"/>
        <v>0</v>
      </c>
      <c r="BB83">
        <f t="shared" si="253"/>
        <v>0</v>
      </c>
      <c r="BC83">
        <f t="shared" si="253"/>
        <v>0</v>
      </c>
      <c r="BD83">
        <f t="shared" si="253"/>
        <v>0</v>
      </c>
      <c r="BE83">
        <f t="shared" si="253"/>
        <v>0</v>
      </c>
      <c r="BF83">
        <f t="shared" si="80"/>
        <v>0</v>
      </c>
      <c r="BH83">
        <f t="shared" si="235"/>
        <v>0</v>
      </c>
      <c r="BI83">
        <f t="shared" ref="BI83:BS83" si="254">+IF($N83=BI$47,1,0)*S83</f>
        <v>0</v>
      </c>
      <c r="BJ83">
        <f t="shared" si="254"/>
        <v>0</v>
      </c>
      <c r="BK83">
        <f t="shared" si="254"/>
        <v>0</v>
      </c>
      <c r="BL83">
        <f t="shared" si="254"/>
        <v>0</v>
      </c>
      <c r="BM83">
        <f t="shared" si="254"/>
        <v>0</v>
      </c>
      <c r="BN83">
        <f t="shared" si="254"/>
        <v>0</v>
      </c>
      <c r="BO83">
        <f t="shared" si="254"/>
        <v>0</v>
      </c>
      <c r="BP83">
        <f t="shared" si="254"/>
        <v>0</v>
      </c>
      <c r="BQ83">
        <f t="shared" si="254"/>
        <v>0</v>
      </c>
      <c r="BR83">
        <f t="shared" si="254"/>
        <v>0</v>
      </c>
      <c r="BS83">
        <f t="shared" si="254"/>
        <v>0</v>
      </c>
      <c r="BT83">
        <f t="shared" si="82"/>
        <v>0</v>
      </c>
      <c r="BV83">
        <f t="shared" si="237"/>
        <v>0</v>
      </c>
      <c r="BW83">
        <f t="shared" ref="BW83:CG83" si="255">+IF($N83=BW$47,1,0)*S83</f>
        <v>0</v>
      </c>
      <c r="BX83">
        <f t="shared" si="255"/>
        <v>0</v>
      </c>
      <c r="BY83">
        <f t="shared" si="255"/>
        <v>0</v>
      </c>
      <c r="BZ83">
        <f t="shared" si="255"/>
        <v>0</v>
      </c>
      <c r="CA83">
        <f t="shared" si="255"/>
        <v>0</v>
      </c>
      <c r="CB83">
        <f t="shared" si="255"/>
        <v>0</v>
      </c>
      <c r="CC83">
        <f t="shared" si="255"/>
        <v>0</v>
      </c>
      <c r="CD83">
        <f t="shared" si="255"/>
        <v>0</v>
      </c>
      <c r="CE83">
        <f t="shared" si="255"/>
        <v>0</v>
      </c>
      <c r="CF83">
        <f t="shared" si="255"/>
        <v>0</v>
      </c>
      <c r="CG83">
        <f t="shared" si="255"/>
        <v>0</v>
      </c>
      <c r="CH83">
        <f t="shared" si="84"/>
        <v>0</v>
      </c>
      <c r="CJ83">
        <f t="shared" si="239"/>
        <v>0</v>
      </c>
      <c r="CK83">
        <f t="shared" ref="CK83:CU83" si="256">+IF($N83=CK$47,1,0)*S83</f>
        <v>0</v>
      </c>
      <c r="CL83">
        <f t="shared" si="256"/>
        <v>0</v>
      </c>
      <c r="CM83">
        <f t="shared" si="256"/>
        <v>0</v>
      </c>
      <c r="CN83">
        <f t="shared" si="256"/>
        <v>0</v>
      </c>
      <c r="CO83">
        <f t="shared" si="256"/>
        <v>0</v>
      </c>
      <c r="CP83">
        <f t="shared" si="256"/>
        <v>0</v>
      </c>
      <c r="CQ83">
        <f t="shared" si="256"/>
        <v>0</v>
      </c>
      <c r="CR83">
        <f t="shared" si="256"/>
        <v>0</v>
      </c>
      <c r="CS83">
        <f t="shared" si="256"/>
        <v>0</v>
      </c>
      <c r="CT83">
        <f t="shared" si="256"/>
        <v>0</v>
      </c>
      <c r="CU83">
        <f t="shared" si="256"/>
        <v>0</v>
      </c>
      <c r="CV83">
        <f t="shared" si="86"/>
        <v>0</v>
      </c>
      <c r="DF83" t="s">
        <v>330</v>
      </c>
      <c r="DG83">
        <f>+DG82</f>
        <v>1</v>
      </c>
      <c r="DH83">
        <f>+DH82</f>
        <v>0</v>
      </c>
      <c r="DJ83">
        <f>+DH83</f>
        <v>0</v>
      </c>
      <c r="DK83" s="7">
        <f>N('10_Sls_Fcst_FS'!E39)*CHOOSE(wa!$DG83,wa!$DD$47,wa!$DD$48,wa!$DD$49,wa!$DD$50,wa!$DD$51)</f>
        <v>0</v>
      </c>
      <c r="DL83" s="7">
        <f>N('10_Sls_Fcst_FS'!F39)*CHOOSE(wa!$DG83,wa!$DD$47,wa!$DD$48,wa!$DD$49,wa!$DD$50,wa!$DD$51)</f>
        <v>0</v>
      </c>
      <c r="DM83" s="7">
        <f>N('10_Sls_Fcst_FS'!G39)*CHOOSE(wa!$DG83,wa!$DD$47,wa!$DD$48,wa!$DD$49,wa!$DD$50,wa!$DD$51)</f>
        <v>0</v>
      </c>
      <c r="DN83" s="7">
        <f>N('10_Sls_Fcst_FS'!H39)*CHOOSE(wa!$DG83,wa!$DD$47,wa!$DD$48,wa!$DD$49,wa!$DD$50,wa!$DD$51)</f>
        <v>0</v>
      </c>
      <c r="DO83" s="7">
        <f>N('10_Sls_Fcst_FS'!I39)*CHOOSE(wa!$DG83,wa!$DD$47,wa!$DD$48,wa!$DD$49,wa!$DD$50,wa!$DD$51)</f>
        <v>0</v>
      </c>
      <c r="DP83" s="7">
        <f>N('10_Sls_Fcst_FS'!J39)*CHOOSE(wa!$DG83,wa!$DD$47,wa!$DD$48,wa!$DD$49,wa!$DD$50,wa!$DD$51)</f>
        <v>0</v>
      </c>
      <c r="DQ83" s="7">
        <f>N('10_Sls_Fcst_FS'!K39)*CHOOSE(wa!$DG83,wa!$DD$47,wa!$DD$48,wa!$DD$49,wa!$DD$50,wa!$DD$51)</f>
        <v>0</v>
      </c>
      <c r="DR83" s="7">
        <f>N('10_Sls_Fcst_FS'!L39)*CHOOSE(wa!$DG83,wa!$DD$47,wa!$DD$48,wa!$DD$49,wa!$DD$50,wa!$DD$51)</f>
        <v>0</v>
      </c>
      <c r="DS83" s="7">
        <f>N('10_Sls_Fcst_FS'!M39)*CHOOSE(wa!$DG83,wa!$DD$47,wa!$DD$48,wa!$DD$49,wa!$DD$50,wa!$DD$51)</f>
        <v>0</v>
      </c>
      <c r="DT83" s="7">
        <f>N('10_Sls_Fcst_FS'!N39)*CHOOSE(wa!$DG83,wa!$DD$47,wa!$DD$48,wa!$DD$49,wa!$DD$50,wa!$DD$51)</f>
        <v>0</v>
      </c>
      <c r="DU83" s="7">
        <f>N('10_Sls_Fcst_FS'!O39)*CHOOSE(wa!$DG83,wa!$DD$47,wa!$DD$48,wa!$DD$49,wa!$DD$50,wa!$DD$51)</f>
        <v>0</v>
      </c>
      <c r="DV83" s="7">
        <f>N('10_Sls_Fcst_FS'!P39)*CHOOSE(wa!$DG83,wa!$DD$47,wa!$DD$48,wa!$DD$49,wa!$DD$50,wa!$DD$51)</f>
        <v>0</v>
      </c>
      <c r="DW83" s="7">
        <f t="shared" si="23"/>
        <v>0</v>
      </c>
      <c r="DX83" s="9"/>
      <c r="DY83" s="7">
        <f>DK83*CHOOSE(wa!$DG83,wa!$DE$47,wa!$DE$48,wa!$DE$49,wa!$DE$50,wa!$DE$51)</f>
        <v>0</v>
      </c>
      <c r="DZ83" s="7">
        <f>DL83*CHOOSE(wa!$DG83,wa!$DE$47,wa!$DE$48,wa!$DE$49,wa!$DE$50,wa!$DE$51)</f>
        <v>0</v>
      </c>
      <c r="EA83" s="7">
        <f>DM83*CHOOSE(wa!$DG83,wa!$DE$47,wa!$DE$48,wa!$DE$49,wa!$DE$50,wa!$DE$51)</f>
        <v>0</v>
      </c>
      <c r="EB83" s="7">
        <f>DN83*CHOOSE(wa!$DG83,wa!$DE$47,wa!$DE$48,wa!$DE$49,wa!$DE$50,wa!$DE$51)</f>
        <v>0</v>
      </c>
      <c r="EC83" s="7">
        <f>DO83*CHOOSE(wa!$DG83,wa!$DE$47,wa!$DE$48,wa!$DE$49,wa!$DE$50,wa!$DE$51)</f>
        <v>0</v>
      </c>
      <c r="ED83" s="7">
        <f>DP83*CHOOSE(wa!$DG83,wa!$DE$47,wa!$DE$48,wa!$DE$49,wa!$DE$50,wa!$DE$51)</f>
        <v>0</v>
      </c>
      <c r="EE83" s="7">
        <f>DQ83*CHOOSE(wa!$DG83,wa!$DE$47,wa!$DE$48,wa!$DE$49,wa!$DE$50,wa!$DE$51)</f>
        <v>0</v>
      </c>
      <c r="EF83" s="7">
        <f>DR83*CHOOSE(wa!$DG83,wa!$DE$47,wa!$DE$48,wa!$DE$49,wa!$DE$50,wa!$DE$51)</f>
        <v>0</v>
      </c>
      <c r="EG83" s="7">
        <f>DS83*CHOOSE(wa!$DG83,wa!$DE$47,wa!$DE$48,wa!$DE$49,wa!$DE$50,wa!$DE$51)</f>
        <v>0</v>
      </c>
      <c r="EH83" s="7">
        <f>DT83*CHOOSE(wa!$DG83,wa!$DE$47,wa!$DE$48,wa!$DE$49,wa!$DE$50,wa!$DE$51)</f>
        <v>0</v>
      </c>
      <c r="EI83" s="7">
        <f>DU83*CHOOSE(wa!$DG83,wa!$DE$47,wa!$DE$48,wa!$DE$49,wa!$DE$50,wa!$DE$51)</f>
        <v>0</v>
      </c>
      <c r="EJ83" s="7">
        <f>DV83*CHOOSE(wa!$DG83,wa!$DE$47,wa!$DE$48,wa!$DE$49,wa!$DE$50,wa!$DE$51)</f>
        <v>0</v>
      </c>
      <c r="EK83">
        <f t="shared" si="29"/>
        <v>0</v>
      </c>
      <c r="EM83">
        <f t="shared" si="241"/>
        <v>0</v>
      </c>
      <c r="EN83">
        <f t="shared" si="30"/>
        <v>0</v>
      </c>
      <c r="EO83">
        <f t="shared" si="31"/>
        <v>0</v>
      </c>
      <c r="EP83">
        <f t="shared" si="32"/>
        <v>0</v>
      </c>
      <c r="EQ83">
        <f t="shared" si="33"/>
        <v>0</v>
      </c>
      <c r="ER83">
        <f t="shared" si="34"/>
        <v>0</v>
      </c>
      <c r="ES83">
        <f t="shared" si="35"/>
        <v>0</v>
      </c>
      <c r="ET83">
        <f t="shared" si="36"/>
        <v>0</v>
      </c>
      <c r="EU83">
        <f t="shared" si="37"/>
        <v>0</v>
      </c>
      <c r="EV83">
        <f t="shared" si="38"/>
        <v>0</v>
      </c>
      <c r="EW83">
        <f t="shared" si="39"/>
        <v>0</v>
      </c>
      <c r="EX83">
        <f t="shared" si="40"/>
        <v>0</v>
      </c>
      <c r="EY83">
        <f t="shared" si="41"/>
        <v>0</v>
      </c>
      <c r="FA83">
        <f t="shared" si="242"/>
        <v>0</v>
      </c>
      <c r="FB83">
        <f t="shared" si="123"/>
        <v>0</v>
      </c>
      <c r="FC83">
        <f t="shared" si="124"/>
        <v>0</v>
      </c>
      <c r="FD83">
        <f t="shared" si="125"/>
        <v>0</v>
      </c>
      <c r="FE83">
        <f t="shared" si="126"/>
        <v>0</v>
      </c>
      <c r="FF83">
        <f t="shared" si="127"/>
        <v>0</v>
      </c>
      <c r="FG83">
        <f t="shared" si="128"/>
        <v>0</v>
      </c>
      <c r="FH83">
        <f t="shared" si="129"/>
        <v>0</v>
      </c>
      <c r="FI83">
        <f t="shared" si="130"/>
        <v>0</v>
      </c>
      <c r="FJ83">
        <f t="shared" si="131"/>
        <v>0</v>
      </c>
      <c r="FK83">
        <f t="shared" si="132"/>
        <v>0</v>
      </c>
      <c r="FL83">
        <f t="shared" si="133"/>
        <v>0</v>
      </c>
      <c r="FM83">
        <f t="shared" si="53"/>
        <v>0</v>
      </c>
      <c r="FO83">
        <f t="shared" si="243"/>
        <v>0</v>
      </c>
      <c r="FP83">
        <f t="shared" si="134"/>
        <v>0</v>
      </c>
      <c r="FQ83">
        <f t="shared" si="135"/>
        <v>0</v>
      </c>
      <c r="FR83">
        <f t="shared" si="136"/>
        <v>0</v>
      </c>
      <c r="FS83">
        <f t="shared" si="137"/>
        <v>0</v>
      </c>
      <c r="FT83">
        <f t="shared" si="138"/>
        <v>0</v>
      </c>
      <c r="FU83">
        <f t="shared" si="139"/>
        <v>0</v>
      </c>
      <c r="FV83">
        <f t="shared" si="140"/>
        <v>0</v>
      </c>
      <c r="FW83">
        <f t="shared" si="141"/>
        <v>0</v>
      </c>
      <c r="FX83">
        <f t="shared" si="142"/>
        <v>0</v>
      </c>
      <c r="FY83">
        <f t="shared" si="143"/>
        <v>0</v>
      </c>
      <c r="FZ83">
        <f t="shared" si="144"/>
        <v>0</v>
      </c>
      <c r="GA83">
        <f t="shared" si="65"/>
        <v>0</v>
      </c>
      <c r="GC83">
        <f t="shared" si="244"/>
        <v>0</v>
      </c>
      <c r="GD83">
        <f t="shared" si="145"/>
        <v>0</v>
      </c>
      <c r="GE83">
        <f t="shared" si="146"/>
        <v>0</v>
      </c>
      <c r="GF83">
        <f t="shared" si="147"/>
        <v>0</v>
      </c>
      <c r="GG83">
        <f t="shared" si="148"/>
        <v>0</v>
      </c>
      <c r="GH83">
        <f t="shared" si="149"/>
        <v>0</v>
      </c>
      <c r="GI83">
        <f t="shared" si="150"/>
        <v>0</v>
      </c>
      <c r="GJ83">
        <f t="shared" si="151"/>
        <v>0</v>
      </c>
      <c r="GK83">
        <f t="shared" si="152"/>
        <v>0</v>
      </c>
      <c r="GL83">
        <f t="shared" si="153"/>
        <v>0</v>
      </c>
      <c r="GM83">
        <f t="shared" si="154"/>
        <v>0</v>
      </c>
      <c r="GN83">
        <f t="shared" si="155"/>
        <v>0</v>
      </c>
      <c r="GO83">
        <f t="shared" si="77"/>
        <v>0</v>
      </c>
    </row>
    <row r="84" spans="1:197" x14ac:dyDescent="0.3">
      <c r="D84" s="63" t="s">
        <v>225</v>
      </c>
      <c r="E84" s="7">
        <v>1</v>
      </c>
      <c r="M84" t="s">
        <v>330</v>
      </c>
      <c r="N84" s="7">
        <v>1</v>
      </c>
      <c r="O84" s="7">
        <f>+IF(N84=1,0,1)</f>
        <v>0</v>
      </c>
      <c r="P84" s="7">
        <f>+O84</f>
        <v>0</v>
      </c>
      <c r="Q84" s="7"/>
      <c r="R84" s="7">
        <f>N('8_Sls_Fcst_G'!E40)*CHOOSE(wa!$N84,wa!$I$47,wa!$I$48,wa!$I$49,wa!$I$50,wa!$I$51)</f>
        <v>0</v>
      </c>
      <c r="S84" s="7">
        <f>N('8_Sls_Fcst_G'!F40)*CHOOSE(wa!$N84,wa!$I$47,wa!$I$48,wa!$I$49,wa!$I$50,wa!$I$51)</f>
        <v>0</v>
      </c>
      <c r="T84" s="7">
        <f>N('8_Sls_Fcst_G'!G40)*CHOOSE(wa!$N84,wa!$I$47,wa!$I$48,wa!$I$49,wa!$I$50,wa!$I$51)</f>
        <v>0</v>
      </c>
      <c r="U84" s="7">
        <f>N('8_Sls_Fcst_G'!H40)*CHOOSE(wa!$N84,wa!$I$47,wa!$I$48,wa!$I$49,wa!$I$50,wa!$I$51)</f>
        <v>0</v>
      </c>
      <c r="V84" s="7">
        <f>N('8_Sls_Fcst_G'!I40)*CHOOSE(wa!$N84,wa!$I$47,wa!$I$48,wa!$I$49,wa!$I$50,wa!$I$51)</f>
        <v>0</v>
      </c>
      <c r="W84" s="7">
        <f>N('8_Sls_Fcst_G'!J40)*CHOOSE(wa!$N84,wa!$I$47,wa!$I$48,wa!$I$49,wa!$I$50,wa!$I$51)</f>
        <v>0</v>
      </c>
      <c r="X84" s="7">
        <f>N('8_Sls_Fcst_G'!K40)*CHOOSE(wa!$N84,wa!$I$47,wa!$I$48,wa!$I$49,wa!$I$50,wa!$I$51)</f>
        <v>0</v>
      </c>
      <c r="Y84" s="7">
        <f>N('8_Sls_Fcst_G'!L40)*CHOOSE(wa!$N84,wa!$I$47,wa!$I$48,wa!$I$49,wa!$I$50,wa!$I$51)</f>
        <v>0</v>
      </c>
      <c r="Z84" s="7">
        <f>N('8_Sls_Fcst_G'!M40)*CHOOSE(wa!$N84,wa!$I$47,wa!$I$48,wa!$I$49,wa!$I$50,wa!$I$51)</f>
        <v>0</v>
      </c>
      <c r="AA84" s="7">
        <f>N('8_Sls_Fcst_G'!N40)*CHOOSE(wa!$N84,wa!$I$47,wa!$I$48,wa!$I$49,wa!$I$50,wa!$I$51)</f>
        <v>0</v>
      </c>
      <c r="AB84" s="7">
        <f>N('8_Sls_Fcst_G'!O40)*CHOOSE(wa!$N84,wa!$I$47,wa!$I$48,wa!$I$49,wa!$I$50,wa!$I$51)</f>
        <v>0</v>
      </c>
      <c r="AC84" s="7">
        <f>N('8_Sls_Fcst_G'!P40)*CHOOSE(wa!$N84,wa!$I$47,wa!$I$48,wa!$I$49,wa!$I$50,wa!$I$51)</f>
        <v>0</v>
      </c>
      <c r="AD84" s="7">
        <f t="shared" si="22"/>
        <v>0</v>
      </c>
      <c r="AF84" s="7">
        <f>R84*CHOOSE(wa!$N84,wa!$J$47,wa!$J$48,wa!$J$49,wa!$J$50,wa!$J$51)</f>
        <v>0</v>
      </c>
      <c r="AG84" s="7">
        <f>S84*CHOOSE(wa!$N84,wa!$J$47,wa!$J$48,wa!$J$49,wa!$J$50,wa!$J$51)</f>
        <v>0</v>
      </c>
      <c r="AH84" s="7">
        <f>T84*CHOOSE(wa!$N84,wa!$J$47,wa!$J$48,wa!$J$49,wa!$J$50,wa!$J$51)</f>
        <v>0</v>
      </c>
      <c r="AI84" s="7">
        <f>U84*CHOOSE(wa!$N84,wa!$J$47,wa!$J$48,wa!$J$49,wa!$J$50,wa!$J$51)</f>
        <v>0</v>
      </c>
      <c r="AJ84" s="7">
        <f>V84*CHOOSE(wa!$N84,wa!$J$47,wa!$J$48,wa!$J$49,wa!$J$50,wa!$J$51)</f>
        <v>0</v>
      </c>
      <c r="AK84" s="7">
        <f>W84*CHOOSE(wa!$N84,wa!$J$47,wa!$J$48,wa!$J$49,wa!$J$50,wa!$J$51)</f>
        <v>0</v>
      </c>
      <c r="AL84" s="7">
        <f>X84*CHOOSE(wa!$N84,wa!$J$47,wa!$J$48,wa!$J$49,wa!$J$50,wa!$J$51)</f>
        <v>0</v>
      </c>
      <c r="AM84" s="7">
        <f>Y84*CHOOSE(wa!$N84,wa!$J$47,wa!$J$48,wa!$J$49,wa!$J$50,wa!$J$51)</f>
        <v>0</v>
      </c>
      <c r="AN84" s="7">
        <f>Z84*CHOOSE(wa!$N84,wa!$J$47,wa!$J$48,wa!$J$49,wa!$J$50,wa!$J$51)</f>
        <v>0</v>
      </c>
      <c r="AO84" s="7">
        <f>AA84*CHOOSE(wa!$N84,wa!$J$47,wa!$J$48,wa!$J$49,wa!$J$50,wa!$J$51)</f>
        <v>0</v>
      </c>
      <c r="AP84" s="7">
        <f>AB84*CHOOSE(wa!$N84,wa!$J$47,wa!$J$48,wa!$J$49,wa!$J$50,wa!$J$51)</f>
        <v>0</v>
      </c>
      <c r="AQ84" s="7">
        <f>AC84*CHOOSE(wa!$N84,wa!$J$47,wa!$J$48,wa!$J$49,wa!$J$50,wa!$J$51)</f>
        <v>0</v>
      </c>
      <c r="AR84">
        <f t="shared" si="78"/>
        <v>0</v>
      </c>
      <c r="AT84">
        <f t="shared" si="233"/>
        <v>0</v>
      </c>
      <c r="AU84">
        <f t="shared" ref="AU84:BE84" si="257">+IF($N84=AU$47,1,0)*S84</f>
        <v>0</v>
      </c>
      <c r="AV84">
        <f t="shared" si="257"/>
        <v>0</v>
      </c>
      <c r="AW84">
        <f t="shared" si="257"/>
        <v>0</v>
      </c>
      <c r="AX84">
        <f t="shared" si="257"/>
        <v>0</v>
      </c>
      <c r="AY84">
        <f t="shared" si="257"/>
        <v>0</v>
      </c>
      <c r="AZ84">
        <f t="shared" si="257"/>
        <v>0</v>
      </c>
      <c r="BA84">
        <f t="shared" si="257"/>
        <v>0</v>
      </c>
      <c r="BB84">
        <f t="shared" si="257"/>
        <v>0</v>
      </c>
      <c r="BC84">
        <f t="shared" si="257"/>
        <v>0</v>
      </c>
      <c r="BD84">
        <f t="shared" si="257"/>
        <v>0</v>
      </c>
      <c r="BE84">
        <f t="shared" si="257"/>
        <v>0</v>
      </c>
      <c r="BF84">
        <f t="shared" si="80"/>
        <v>0</v>
      </c>
      <c r="BH84">
        <f t="shared" si="235"/>
        <v>0</v>
      </c>
      <c r="BI84">
        <f t="shared" ref="BI84:BS84" si="258">+IF($N84=BI$47,1,0)*S84</f>
        <v>0</v>
      </c>
      <c r="BJ84">
        <f t="shared" si="258"/>
        <v>0</v>
      </c>
      <c r="BK84">
        <f t="shared" si="258"/>
        <v>0</v>
      </c>
      <c r="BL84">
        <f t="shared" si="258"/>
        <v>0</v>
      </c>
      <c r="BM84">
        <f t="shared" si="258"/>
        <v>0</v>
      </c>
      <c r="BN84">
        <f t="shared" si="258"/>
        <v>0</v>
      </c>
      <c r="BO84">
        <f t="shared" si="258"/>
        <v>0</v>
      </c>
      <c r="BP84">
        <f t="shared" si="258"/>
        <v>0</v>
      </c>
      <c r="BQ84">
        <f t="shared" si="258"/>
        <v>0</v>
      </c>
      <c r="BR84">
        <f t="shared" si="258"/>
        <v>0</v>
      </c>
      <c r="BS84">
        <f t="shared" si="258"/>
        <v>0</v>
      </c>
      <c r="BT84">
        <f t="shared" si="82"/>
        <v>0</v>
      </c>
      <c r="BV84">
        <f t="shared" si="237"/>
        <v>0</v>
      </c>
      <c r="BW84">
        <f t="shared" ref="BW84:CG84" si="259">+IF($N84=BW$47,1,0)*S84</f>
        <v>0</v>
      </c>
      <c r="BX84">
        <f t="shared" si="259"/>
        <v>0</v>
      </c>
      <c r="BY84">
        <f t="shared" si="259"/>
        <v>0</v>
      </c>
      <c r="BZ84">
        <f t="shared" si="259"/>
        <v>0</v>
      </c>
      <c r="CA84">
        <f t="shared" si="259"/>
        <v>0</v>
      </c>
      <c r="CB84">
        <f t="shared" si="259"/>
        <v>0</v>
      </c>
      <c r="CC84">
        <f t="shared" si="259"/>
        <v>0</v>
      </c>
      <c r="CD84">
        <f t="shared" si="259"/>
        <v>0</v>
      </c>
      <c r="CE84">
        <f t="shared" si="259"/>
        <v>0</v>
      </c>
      <c r="CF84">
        <f t="shared" si="259"/>
        <v>0</v>
      </c>
      <c r="CG84">
        <f t="shared" si="259"/>
        <v>0</v>
      </c>
      <c r="CH84">
        <f t="shared" si="84"/>
        <v>0</v>
      </c>
      <c r="CJ84">
        <f t="shared" si="239"/>
        <v>0</v>
      </c>
      <c r="CK84">
        <f t="shared" ref="CK84:CU84" si="260">+IF($N84=CK$47,1,0)*S84</f>
        <v>0</v>
      </c>
      <c r="CL84">
        <f t="shared" si="260"/>
        <v>0</v>
      </c>
      <c r="CM84">
        <f t="shared" si="260"/>
        <v>0</v>
      </c>
      <c r="CN84">
        <f t="shared" si="260"/>
        <v>0</v>
      </c>
      <c r="CO84">
        <f t="shared" si="260"/>
        <v>0</v>
      </c>
      <c r="CP84">
        <f t="shared" si="260"/>
        <v>0</v>
      </c>
      <c r="CQ84">
        <f t="shared" si="260"/>
        <v>0</v>
      </c>
      <c r="CR84">
        <f t="shared" si="260"/>
        <v>0</v>
      </c>
      <c r="CS84">
        <f t="shared" si="260"/>
        <v>0</v>
      </c>
      <c r="CT84">
        <f t="shared" si="260"/>
        <v>0</v>
      </c>
      <c r="CU84">
        <f t="shared" si="260"/>
        <v>0</v>
      </c>
      <c r="CV84">
        <f t="shared" si="86"/>
        <v>0</v>
      </c>
      <c r="DF84" s="7" t="s">
        <v>331</v>
      </c>
      <c r="DG84" s="7">
        <v>1</v>
      </c>
      <c r="DH84" s="7">
        <f>+IF(DG84=1,0,1)</f>
        <v>0</v>
      </c>
      <c r="DI84" s="7">
        <f>+DH84</f>
        <v>0</v>
      </c>
      <c r="DJ84" s="7"/>
      <c r="DK84" s="7">
        <f>N('10_Sls_Fcst_FS'!E40)*CHOOSE(wa!$DG84,wa!$DB$47,wa!$DB$48,wa!$DB$49,wa!$DB$50,wa!$DB$51)</f>
        <v>0</v>
      </c>
      <c r="DL84" s="7">
        <f>N('10_Sls_Fcst_FS'!F40)*CHOOSE(wa!$DG84,wa!$DB$47,wa!$DB$48,wa!$DB$49,wa!$DB$50,wa!$DB$51)</f>
        <v>0</v>
      </c>
      <c r="DM84" s="7">
        <f>N('10_Sls_Fcst_FS'!G40)*CHOOSE(wa!$DG84,wa!$DB$47,wa!$DB$48,wa!$DB$49,wa!$DB$50,wa!$DB$51)</f>
        <v>0</v>
      </c>
      <c r="DN84" s="7">
        <f>N('10_Sls_Fcst_FS'!H40)*CHOOSE(wa!$DG84,wa!$DB$47,wa!$DB$48,wa!$DB$49,wa!$DB$50,wa!$DB$51)</f>
        <v>0</v>
      </c>
      <c r="DO84" s="7">
        <f>N('10_Sls_Fcst_FS'!I40)*CHOOSE(wa!$DG84,wa!$DB$47,wa!$DB$48,wa!$DB$49,wa!$DB$50,wa!$DB$51)</f>
        <v>0</v>
      </c>
      <c r="DP84" s="7">
        <f>N('10_Sls_Fcst_FS'!J40)*CHOOSE(wa!$DG84,wa!$DB$47,wa!$DB$48,wa!$DB$49,wa!$DB$50,wa!$DB$51)</f>
        <v>0</v>
      </c>
      <c r="DQ84" s="7">
        <f>N('10_Sls_Fcst_FS'!K40)*CHOOSE(wa!$DG84,wa!$DB$47,wa!$DB$48,wa!$DB$49,wa!$DB$50,wa!$DB$51)</f>
        <v>0</v>
      </c>
      <c r="DR84" s="7">
        <f>N('10_Sls_Fcst_FS'!L40)*CHOOSE(wa!$DG84,wa!$DB$47,wa!$DB$48,wa!$DB$49,wa!$DB$50,wa!$DB$51)</f>
        <v>0</v>
      </c>
      <c r="DS84" s="7">
        <f>N('10_Sls_Fcst_FS'!M40)*CHOOSE(wa!$DG84,wa!$DB$47,wa!$DB$48,wa!$DB$49,wa!$DB$50,wa!$DB$51)</f>
        <v>0</v>
      </c>
      <c r="DT84" s="7">
        <f>N('10_Sls_Fcst_FS'!N40)*CHOOSE(wa!$DG84,wa!$DB$47,wa!$DB$48,wa!$DB$49,wa!$DB$50,wa!$DB$51)</f>
        <v>0</v>
      </c>
      <c r="DU84" s="7">
        <f>N('10_Sls_Fcst_FS'!O40)*CHOOSE(wa!$DG84,wa!$DB$47,wa!$DB$48,wa!$DB$49,wa!$DB$50,wa!$DB$51)</f>
        <v>0</v>
      </c>
      <c r="DV84" s="7">
        <f>N('10_Sls_Fcst_FS'!P40)*CHOOSE(wa!$DG84,wa!$DB$47,wa!$DB$48,wa!$DB$49,wa!$DB$50,wa!$DB$51)</f>
        <v>0</v>
      </c>
      <c r="DW84" s="7">
        <f t="shared" si="23"/>
        <v>0</v>
      </c>
      <c r="DX84" s="9"/>
      <c r="DY84" s="7">
        <f>DK84*CHOOSE(wa!$DG84,wa!$DC$47,wa!$DC$48,wa!$DC$49,wa!$DC$50,wa!$DC$51)</f>
        <v>0</v>
      </c>
      <c r="DZ84" s="7">
        <f>DL84*CHOOSE(wa!$DG84,wa!$DC$47,wa!$DC$48,wa!$DC$49,wa!$DC$50,wa!$DC$51)</f>
        <v>0</v>
      </c>
      <c r="EA84" s="7">
        <f>DM84*CHOOSE(wa!$DG84,wa!$DC$47,wa!$DC$48,wa!$DC$49,wa!$DC$50,wa!$DC$51)</f>
        <v>0</v>
      </c>
      <c r="EB84" s="7">
        <f>DN84*CHOOSE(wa!$DG84,wa!$DC$47,wa!$DC$48,wa!$DC$49,wa!$DC$50,wa!$DC$51)</f>
        <v>0</v>
      </c>
      <c r="EC84" s="7">
        <f>DO84*CHOOSE(wa!$DG84,wa!$DC$47,wa!$DC$48,wa!$DC$49,wa!$DC$50,wa!$DC$51)</f>
        <v>0</v>
      </c>
      <c r="ED84" s="7">
        <f>DP84*CHOOSE(wa!$DG84,wa!$DC$47,wa!$DC$48,wa!$DC$49,wa!$DC$50,wa!$DC$51)</f>
        <v>0</v>
      </c>
      <c r="EE84" s="7">
        <f>DQ84*CHOOSE(wa!$DG84,wa!$DC$47,wa!$DC$48,wa!$DC$49,wa!$DC$50,wa!$DC$51)</f>
        <v>0</v>
      </c>
      <c r="EF84" s="7">
        <f>DR84*CHOOSE(wa!$DG84,wa!$DC$47,wa!$DC$48,wa!$DC$49,wa!$DC$50,wa!$DC$51)</f>
        <v>0</v>
      </c>
      <c r="EG84" s="7">
        <f>DS84*CHOOSE(wa!$DG84,wa!$DC$47,wa!$DC$48,wa!$DC$49,wa!$DC$50,wa!$DC$51)</f>
        <v>0</v>
      </c>
      <c r="EH84" s="7">
        <f>DT84*CHOOSE(wa!$DG84,wa!$DC$47,wa!$DC$48,wa!$DC$49,wa!$DC$50,wa!$DC$51)</f>
        <v>0</v>
      </c>
      <c r="EI84" s="7">
        <f>DU84*CHOOSE(wa!$DG84,wa!$DC$47,wa!$DC$48,wa!$DC$49,wa!$DC$50,wa!$DC$51)</f>
        <v>0</v>
      </c>
      <c r="EJ84" s="7">
        <f>DV84*CHOOSE(wa!$DG84,wa!$DC$47,wa!$DC$48,wa!$DC$49,wa!$DC$50,wa!$DC$51)</f>
        <v>0</v>
      </c>
      <c r="EK84">
        <f t="shared" si="29"/>
        <v>0</v>
      </c>
      <c r="EM84">
        <f t="shared" si="241"/>
        <v>0</v>
      </c>
      <c r="EN84">
        <f t="shared" si="30"/>
        <v>0</v>
      </c>
      <c r="EO84">
        <f t="shared" si="31"/>
        <v>0</v>
      </c>
      <c r="EP84">
        <f t="shared" si="32"/>
        <v>0</v>
      </c>
      <c r="EQ84">
        <f t="shared" si="33"/>
        <v>0</v>
      </c>
      <c r="ER84">
        <f t="shared" si="34"/>
        <v>0</v>
      </c>
      <c r="ES84">
        <f t="shared" si="35"/>
        <v>0</v>
      </c>
      <c r="ET84">
        <f t="shared" si="36"/>
        <v>0</v>
      </c>
      <c r="EU84">
        <f t="shared" si="37"/>
        <v>0</v>
      </c>
      <c r="EV84">
        <f t="shared" si="38"/>
        <v>0</v>
      </c>
      <c r="EW84">
        <f t="shared" si="39"/>
        <v>0</v>
      </c>
      <c r="EX84">
        <f t="shared" si="40"/>
        <v>0</v>
      </c>
      <c r="EY84">
        <f t="shared" si="41"/>
        <v>0</v>
      </c>
      <c r="FA84">
        <f t="shared" si="242"/>
        <v>0</v>
      </c>
      <c r="FB84">
        <f t="shared" si="123"/>
        <v>0</v>
      </c>
      <c r="FC84">
        <f t="shared" si="124"/>
        <v>0</v>
      </c>
      <c r="FD84">
        <f t="shared" si="125"/>
        <v>0</v>
      </c>
      <c r="FE84">
        <f t="shared" si="126"/>
        <v>0</v>
      </c>
      <c r="FF84">
        <f t="shared" si="127"/>
        <v>0</v>
      </c>
      <c r="FG84">
        <f t="shared" si="128"/>
        <v>0</v>
      </c>
      <c r="FH84">
        <f t="shared" si="129"/>
        <v>0</v>
      </c>
      <c r="FI84">
        <f t="shared" si="130"/>
        <v>0</v>
      </c>
      <c r="FJ84">
        <f t="shared" si="131"/>
        <v>0</v>
      </c>
      <c r="FK84">
        <f t="shared" si="132"/>
        <v>0</v>
      </c>
      <c r="FL84">
        <f t="shared" si="133"/>
        <v>0</v>
      </c>
      <c r="FM84">
        <f t="shared" si="53"/>
        <v>0</v>
      </c>
      <c r="FO84">
        <f t="shared" si="243"/>
        <v>0</v>
      </c>
      <c r="FP84">
        <f t="shared" si="134"/>
        <v>0</v>
      </c>
      <c r="FQ84">
        <f t="shared" si="135"/>
        <v>0</v>
      </c>
      <c r="FR84">
        <f t="shared" si="136"/>
        <v>0</v>
      </c>
      <c r="FS84">
        <f t="shared" si="137"/>
        <v>0</v>
      </c>
      <c r="FT84">
        <f t="shared" si="138"/>
        <v>0</v>
      </c>
      <c r="FU84">
        <f t="shared" si="139"/>
        <v>0</v>
      </c>
      <c r="FV84">
        <f t="shared" si="140"/>
        <v>0</v>
      </c>
      <c r="FW84">
        <f t="shared" si="141"/>
        <v>0</v>
      </c>
      <c r="FX84">
        <f t="shared" si="142"/>
        <v>0</v>
      </c>
      <c r="FY84">
        <f t="shared" si="143"/>
        <v>0</v>
      </c>
      <c r="FZ84">
        <f t="shared" si="144"/>
        <v>0</v>
      </c>
      <c r="GA84">
        <f t="shared" si="65"/>
        <v>0</v>
      </c>
      <c r="GC84">
        <f t="shared" si="244"/>
        <v>0</v>
      </c>
      <c r="GD84">
        <f t="shared" si="145"/>
        <v>0</v>
      </c>
      <c r="GE84">
        <f t="shared" si="146"/>
        <v>0</v>
      </c>
      <c r="GF84">
        <f t="shared" si="147"/>
        <v>0</v>
      </c>
      <c r="GG84">
        <f t="shared" si="148"/>
        <v>0</v>
      </c>
      <c r="GH84">
        <f t="shared" si="149"/>
        <v>0</v>
      </c>
      <c r="GI84">
        <f t="shared" si="150"/>
        <v>0</v>
      </c>
      <c r="GJ84">
        <f t="shared" si="151"/>
        <v>0</v>
      </c>
      <c r="GK84">
        <f t="shared" si="152"/>
        <v>0</v>
      </c>
      <c r="GL84">
        <f t="shared" si="153"/>
        <v>0</v>
      </c>
      <c r="GM84">
        <f t="shared" si="154"/>
        <v>0</v>
      </c>
      <c r="GN84">
        <f t="shared" si="155"/>
        <v>0</v>
      </c>
      <c r="GO84">
        <f t="shared" si="77"/>
        <v>0</v>
      </c>
    </row>
    <row r="85" spans="1:197" x14ac:dyDescent="0.3">
      <c r="D85" s="63" t="s">
        <v>226</v>
      </c>
      <c r="E85" s="7">
        <v>1</v>
      </c>
      <c r="M85" s="7" t="s">
        <v>331</v>
      </c>
      <c r="N85">
        <f>+N84</f>
        <v>1</v>
      </c>
      <c r="O85">
        <f>+O84</f>
        <v>0</v>
      </c>
      <c r="Q85">
        <f>+O85</f>
        <v>0</v>
      </c>
      <c r="R85" s="7">
        <f>N('8_Sls_Fcst_G'!E41)*CHOOSE(wa!$N85,wa!$K$47,wa!$K$48,wa!$K$49,wa!$K$50,wa!$K$51)</f>
        <v>0</v>
      </c>
      <c r="S85" s="7">
        <f>N('8_Sls_Fcst_G'!F41)*CHOOSE(wa!$N85,wa!$K$47,wa!$K$48,wa!$K$49,wa!$K$50,wa!$K$51)</f>
        <v>0</v>
      </c>
      <c r="T85" s="7">
        <f>N('8_Sls_Fcst_G'!G41)*CHOOSE(wa!$N85,wa!$K$47,wa!$K$48,wa!$K$49,wa!$K$50,wa!$K$51)</f>
        <v>0</v>
      </c>
      <c r="U85" s="7">
        <f>N('8_Sls_Fcst_G'!H41)*CHOOSE(wa!$N85,wa!$K$47,wa!$K$48,wa!$K$49,wa!$K$50,wa!$K$51)</f>
        <v>0</v>
      </c>
      <c r="V85" s="7">
        <f>N('8_Sls_Fcst_G'!I41)*CHOOSE(wa!$N85,wa!$K$47,wa!$K$48,wa!$K$49,wa!$K$50,wa!$K$51)</f>
        <v>0</v>
      </c>
      <c r="W85" s="7">
        <f>N('8_Sls_Fcst_G'!J41)*CHOOSE(wa!$N85,wa!$K$47,wa!$K$48,wa!$K$49,wa!$K$50,wa!$K$51)</f>
        <v>0</v>
      </c>
      <c r="X85" s="7">
        <f>N('8_Sls_Fcst_G'!K41)*CHOOSE(wa!$N85,wa!$K$47,wa!$K$48,wa!$K$49,wa!$K$50,wa!$K$51)</f>
        <v>0</v>
      </c>
      <c r="Y85" s="7">
        <f>N('8_Sls_Fcst_G'!L41)*CHOOSE(wa!$N85,wa!$K$47,wa!$K$48,wa!$K$49,wa!$K$50,wa!$K$51)</f>
        <v>0</v>
      </c>
      <c r="Z85" s="7">
        <f>N('8_Sls_Fcst_G'!M41)*CHOOSE(wa!$N85,wa!$K$47,wa!$K$48,wa!$K$49,wa!$K$50,wa!$K$51)</f>
        <v>0</v>
      </c>
      <c r="AA85" s="7">
        <f>N('8_Sls_Fcst_G'!N41)*CHOOSE(wa!$N85,wa!$K$47,wa!$K$48,wa!$K$49,wa!$K$50,wa!$K$51)</f>
        <v>0</v>
      </c>
      <c r="AB85" s="7">
        <f>N('8_Sls_Fcst_G'!O41)*CHOOSE(wa!$N85,wa!$K$47,wa!$K$48,wa!$K$49,wa!$K$50,wa!$K$51)</f>
        <v>0</v>
      </c>
      <c r="AC85" s="7">
        <f>N('8_Sls_Fcst_G'!P41)*CHOOSE(wa!$N85,wa!$K$47,wa!$K$48,wa!$K$49,wa!$K$50,wa!$K$51)</f>
        <v>0</v>
      </c>
      <c r="AD85" s="7">
        <f t="shared" si="22"/>
        <v>0</v>
      </c>
      <c r="AF85" s="7">
        <f>R85*CHOOSE(wa!$N85,wa!$L$47,wa!$L$48,wa!$L$49,wa!$L$50,wa!$L$51)</f>
        <v>0</v>
      </c>
      <c r="AG85" s="7">
        <f>S85*CHOOSE(wa!$N85,wa!$L$47,wa!$L$48,wa!$L$49,wa!$L$50,wa!$L$51)</f>
        <v>0</v>
      </c>
      <c r="AH85" s="7">
        <f>T85*CHOOSE(wa!$N85,wa!$L$47,wa!$L$48,wa!$L$49,wa!$L$50,wa!$L$51)</f>
        <v>0</v>
      </c>
      <c r="AI85" s="7">
        <f>U85*CHOOSE(wa!$N85,wa!$L$47,wa!$L$48,wa!$L$49,wa!$L$50,wa!$L$51)</f>
        <v>0</v>
      </c>
      <c r="AJ85" s="7">
        <f>V85*CHOOSE(wa!$N85,wa!$L$47,wa!$L$48,wa!$L$49,wa!$L$50,wa!$L$51)</f>
        <v>0</v>
      </c>
      <c r="AK85" s="7">
        <f>W85*CHOOSE(wa!$N85,wa!$L$47,wa!$L$48,wa!$L$49,wa!$L$50,wa!$L$51)</f>
        <v>0</v>
      </c>
      <c r="AL85" s="7">
        <f>X85*CHOOSE(wa!$N85,wa!$L$47,wa!$L$48,wa!$L$49,wa!$L$50,wa!$L$51)</f>
        <v>0</v>
      </c>
      <c r="AM85" s="7">
        <f>Y85*CHOOSE(wa!$N85,wa!$L$47,wa!$L$48,wa!$L$49,wa!$L$50,wa!$L$51)</f>
        <v>0</v>
      </c>
      <c r="AN85" s="7">
        <f>Z85*CHOOSE(wa!$N85,wa!$L$47,wa!$L$48,wa!$L$49,wa!$L$50,wa!$L$51)</f>
        <v>0</v>
      </c>
      <c r="AO85" s="7">
        <f>AA85*CHOOSE(wa!$N85,wa!$L$47,wa!$L$48,wa!$L$49,wa!$L$50,wa!$L$51)</f>
        <v>0</v>
      </c>
      <c r="AP85" s="7">
        <f>AB85*CHOOSE(wa!$N85,wa!$L$47,wa!$L$48,wa!$L$49,wa!$L$50,wa!$L$51)</f>
        <v>0</v>
      </c>
      <c r="AQ85" s="7">
        <f>AC85*CHOOSE(wa!$N85,wa!$L$47,wa!$L$48,wa!$L$49,wa!$L$50,wa!$L$51)</f>
        <v>0</v>
      </c>
      <c r="AR85">
        <f t="shared" si="78"/>
        <v>0</v>
      </c>
      <c r="AT85">
        <f t="shared" si="233"/>
        <v>0</v>
      </c>
      <c r="AU85">
        <f t="shared" ref="AU85:BE85" si="261">+IF($N85=AU$47,1,0)*S85</f>
        <v>0</v>
      </c>
      <c r="AV85">
        <f t="shared" si="261"/>
        <v>0</v>
      </c>
      <c r="AW85">
        <f t="shared" si="261"/>
        <v>0</v>
      </c>
      <c r="AX85">
        <f t="shared" si="261"/>
        <v>0</v>
      </c>
      <c r="AY85">
        <f t="shared" si="261"/>
        <v>0</v>
      </c>
      <c r="AZ85">
        <f t="shared" si="261"/>
        <v>0</v>
      </c>
      <c r="BA85">
        <f t="shared" si="261"/>
        <v>0</v>
      </c>
      <c r="BB85">
        <f t="shared" si="261"/>
        <v>0</v>
      </c>
      <c r="BC85">
        <f t="shared" si="261"/>
        <v>0</v>
      </c>
      <c r="BD85">
        <f t="shared" si="261"/>
        <v>0</v>
      </c>
      <c r="BE85">
        <f t="shared" si="261"/>
        <v>0</v>
      </c>
      <c r="BF85">
        <f t="shared" si="80"/>
        <v>0</v>
      </c>
      <c r="BH85">
        <f t="shared" si="235"/>
        <v>0</v>
      </c>
      <c r="BI85">
        <f t="shared" ref="BI85:BS85" si="262">+IF($N85=BI$47,1,0)*S85</f>
        <v>0</v>
      </c>
      <c r="BJ85">
        <f t="shared" si="262"/>
        <v>0</v>
      </c>
      <c r="BK85">
        <f t="shared" si="262"/>
        <v>0</v>
      </c>
      <c r="BL85">
        <f t="shared" si="262"/>
        <v>0</v>
      </c>
      <c r="BM85">
        <f t="shared" si="262"/>
        <v>0</v>
      </c>
      <c r="BN85">
        <f t="shared" si="262"/>
        <v>0</v>
      </c>
      <c r="BO85">
        <f t="shared" si="262"/>
        <v>0</v>
      </c>
      <c r="BP85">
        <f t="shared" si="262"/>
        <v>0</v>
      </c>
      <c r="BQ85">
        <f t="shared" si="262"/>
        <v>0</v>
      </c>
      <c r="BR85">
        <f t="shared" si="262"/>
        <v>0</v>
      </c>
      <c r="BS85">
        <f t="shared" si="262"/>
        <v>0</v>
      </c>
      <c r="BT85">
        <f t="shared" si="82"/>
        <v>0</v>
      </c>
      <c r="BV85">
        <f t="shared" si="237"/>
        <v>0</v>
      </c>
      <c r="BW85">
        <f t="shared" ref="BW85:CG85" si="263">+IF($N85=BW$47,1,0)*S85</f>
        <v>0</v>
      </c>
      <c r="BX85">
        <f t="shared" si="263"/>
        <v>0</v>
      </c>
      <c r="BY85">
        <f t="shared" si="263"/>
        <v>0</v>
      </c>
      <c r="BZ85">
        <f t="shared" si="263"/>
        <v>0</v>
      </c>
      <c r="CA85">
        <f t="shared" si="263"/>
        <v>0</v>
      </c>
      <c r="CB85">
        <f t="shared" si="263"/>
        <v>0</v>
      </c>
      <c r="CC85">
        <f t="shared" si="263"/>
        <v>0</v>
      </c>
      <c r="CD85">
        <f t="shared" si="263"/>
        <v>0</v>
      </c>
      <c r="CE85">
        <f t="shared" si="263"/>
        <v>0</v>
      </c>
      <c r="CF85">
        <f t="shared" si="263"/>
        <v>0</v>
      </c>
      <c r="CG85">
        <f t="shared" si="263"/>
        <v>0</v>
      </c>
      <c r="CH85">
        <f t="shared" si="84"/>
        <v>0</v>
      </c>
      <c r="CJ85">
        <f t="shared" si="239"/>
        <v>0</v>
      </c>
      <c r="CK85">
        <f t="shared" ref="CK85:CU85" si="264">+IF($N85=CK$47,1,0)*S85</f>
        <v>0</v>
      </c>
      <c r="CL85">
        <f t="shared" si="264"/>
        <v>0</v>
      </c>
      <c r="CM85">
        <f t="shared" si="264"/>
        <v>0</v>
      </c>
      <c r="CN85">
        <f t="shared" si="264"/>
        <v>0</v>
      </c>
      <c r="CO85">
        <f t="shared" si="264"/>
        <v>0</v>
      </c>
      <c r="CP85">
        <f t="shared" si="264"/>
        <v>0</v>
      </c>
      <c r="CQ85">
        <f t="shared" si="264"/>
        <v>0</v>
      </c>
      <c r="CR85">
        <f t="shared" si="264"/>
        <v>0</v>
      </c>
      <c r="CS85">
        <f t="shared" si="264"/>
        <v>0</v>
      </c>
      <c r="CT85">
        <f t="shared" si="264"/>
        <v>0</v>
      </c>
      <c r="CU85">
        <f t="shared" si="264"/>
        <v>0</v>
      </c>
      <c r="CV85">
        <f t="shared" si="86"/>
        <v>0</v>
      </c>
      <c r="DF85" t="s">
        <v>332</v>
      </c>
      <c r="DG85">
        <f>+DG84</f>
        <v>1</v>
      </c>
      <c r="DH85">
        <f>+DH84</f>
        <v>0</v>
      </c>
      <c r="DJ85">
        <f>+DH85</f>
        <v>0</v>
      </c>
      <c r="DK85" s="7">
        <f>N('10_Sls_Fcst_FS'!E41)*CHOOSE(wa!$DG85,wa!$DD$47,wa!$DD$48,wa!$DD$49,wa!$DD$50,wa!$DD$51)</f>
        <v>0</v>
      </c>
      <c r="DL85" s="7">
        <f>N('10_Sls_Fcst_FS'!F41)*CHOOSE(wa!$DG85,wa!$DD$47,wa!$DD$48,wa!$DD$49,wa!$DD$50,wa!$DD$51)</f>
        <v>0</v>
      </c>
      <c r="DM85" s="7">
        <f>N('10_Sls_Fcst_FS'!G41)*CHOOSE(wa!$DG85,wa!$DD$47,wa!$DD$48,wa!$DD$49,wa!$DD$50,wa!$DD$51)</f>
        <v>0</v>
      </c>
      <c r="DN85" s="7">
        <f>N('10_Sls_Fcst_FS'!H41)*CHOOSE(wa!$DG85,wa!$DD$47,wa!$DD$48,wa!$DD$49,wa!$DD$50,wa!$DD$51)</f>
        <v>0</v>
      </c>
      <c r="DO85" s="7">
        <f>N('10_Sls_Fcst_FS'!I41)*CHOOSE(wa!$DG85,wa!$DD$47,wa!$DD$48,wa!$DD$49,wa!$DD$50,wa!$DD$51)</f>
        <v>0</v>
      </c>
      <c r="DP85" s="7">
        <f>N('10_Sls_Fcst_FS'!J41)*CHOOSE(wa!$DG85,wa!$DD$47,wa!$DD$48,wa!$DD$49,wa!$DD$50,wa!$DD$51)</f>
        <v>0</v>
      </c>
      <c r="DQ85" s="7">
        <f>N('10_Sls_Fcst_FS'!K41)*CHOOSE(wa!$DG85,wa!$DD$47,wa!$DD$48,wa!$DD$49,wa!$DD$50,wa!$DD$51)</f>
        <v>0</v>
      </c>
      <c r="DR85" s="7">
        <f>N('10_Sls_Fcst_FS'!L41)*CHOOSE(wa!$DG85,wa!$DD$47,wa!$DD$48,wa!$DD$49,wa!$DD$50,wa!$DD$51)</f>
        <v>0</v>
      </c>
      <c r="DS85" s="7">
        <f>N('10_Sls_Fcst_FS'!M41)*CHOOSE(wa!$DG85,wa!$DD$47,wa!$DD$48,wa!$DD$49,wa!$DD$50,wa!$DD$51)</f>
        <v>0</v>
      </c>
      <c r="DT85" s="7">
        <f>N('10_Sls_Fcst_FS'!N41)*CHOOSE(wa!$DG85,wa!$DD$47,wa!$DD$48,wa!$DD$49,wa!$DD$50,wa!$DD$51)</f>
        <v>0</v>
      </c>
      <c r="DU85" s="7">
        <f>N('10_Sls_Fcst_FS'!O41)*CHOOSE(wa!$DG85,wa!$DD$47,wa!$DD$48,wa!$DD$49,wa!$DD$50,wa!$DD$51)</f>
        <v>0</v>
      </c>
      <c r="DV85" s="7">
        <f>N('10_Sls_Fcst_FS'!P41)*CHOOSE(wa!$DG85,wa!$DD$47,wa!$DD$48,wa!$DD$49,wa!$DD$50,wa!$DD$51)</f>
        <v>0</v>
      </c>
      <c r="DW85" s="7">
        <f t="shared" si="23"/>
        <v>0</v>
      </c>
      <c r="DX85" s="9"/>
      <c r="DY85" s="7">
        <f>DK85*CHOOSE(wa!$DG85,wa!$DE$47,wa!$DE$48,wa!$DE$49,wa!$DE$50,wa!$DE$51)</f>
        <v>0</v>
      </c>
      <c r="DZ85" s="7">
        <f>DL85*CHOOSE(wa!$DG85,wa!$DE$47,wa!$DE$48,wa!$DE$49,wa!$DE$50,wa!$DE$51)</f>
        <v>0</v>
      </c>
      <c r="EA85" s="7">
        <f>DM85*CHOOSE(wa!$DG85,wa!$DE$47,wa!$DE$48,wa!$DE$49,wa!$DE$50,wa!$DE$51)</f>
        <v>0</v>
      </c>
      <c r="EB85" s="7">
        <f>DN85*CHOOSE(wa!$DG85,wa!$DE$47,wa!$DE$48,wa!$DE$49,wa!$DE$50,wa!$DE$51)</f>
        <v>0</v>
      </c>
      <c r="EC85" s="7">
        <f>DO85*CHOOSE(wa!$DG85,wa!$DE$47,wa!$DE$48,wa!$DE$49,wa!$DE$50,wa!$DE$51)</f>
        <v>0</v>
      </c>
      <c r="ED85" s="7">
        <f>DP85*CHOOSE(wa!$DG85,wa!$DE$47,wa!$DE$48,wa!$DE$49,wa!$DE$50,wa!$DE$51)</f>
        <v>0</v>
      </c>
      <c r="EE85" s="7">
        <f>DQ85*CHOOSE(wa!$DG85,wa!$DE$47,wa!$DE$48,wa!$DE$49,wa!$DE$50,wa!$DE$51)</f>
        <v>0</v>
      </c>
      <c r="EF85" s="7">
        <f>DR85*CHOOSE(wa!$DG85,wa!$DE$47,wa!$DE$48,wa!$DE$49,wa!$DE$50,wa!$DE$51)</f>
        <v>0</v>
      </c>
      <c r="EG85" s="7">
        <f>DS85*CHOOSE(wa!$DG85,wa!$DE$47,wa!$DE$48,wa!$DE$49,wa!$DE$50,wa!$DE$51)</f>
        <v>0</v>
      </c>
      <c r="EH85" s="7">
        <f>DT85*CHOOSE(wa!$DG85,wa!$DE$47,wa!$DE$48,wa!$DE$49,wa!$DE$50,wa!$DE$51)</f>
        <v>0</v>
      </c>
      <c r="EI85" s="7">
        <f>DU85*CHOOSE(wa!$DG85,wa!$DE$47,wa!$DE$48,wa!$DE$49,wa!$DE$50,wa!$DE$51)</f>
        <v>0</v>
      </c>
      <c r="EJ85" s="7">
        <f>DV85*CHOOSE(wa!$DG85,wa!$DE$47,wa!$DE$48,wa!$DE$49,wa!$DE$50,wa!$DE$51)</f>
        <v>0</v>
      </c>
      <c r="EK85">
        <f t="shared" si="29"/>
        <v>0</v>
      </c>
      <c r="EM85">
        <f t="shared" si="241"/>
        <v>0</v>
      </c>
      <c r="EN85">
        <f t="shared" si="30"/>
        <v>0</v>
      </c>
      <c r="EO85">
        <f t="shared" si="31"/>
        <v>0</v>
      </c>
      <c r="EP85">
        <f t="shared" si="32"/>
        <v>0</v>
      </c>
      <c r="EQ85">
        <f t="shared" si="33"/>
        <v>0</v>
      </c>
      <c r="ER85">
        <f t="shared" si="34"/>
        <v>0</v>
      </c>
      <c r="ES85">
        <f t="shared" si="35"/>
        <v>0</v>
      </c>
      <c r="ET85">
        <f t="shared" si="36"/>
        <v>0</v>
      </c>
      <c r="EU85">
        <f t="shared" si="37"/>
        <v>0</v>
      </c>
      <c r="EV85">
        <f t="shared" si="38"/>
        <v>0</v>
      </c>
      <c r="EW85">
        <f t="shared" si="39"/>
        <v>0</v>
      </c>
      <c r="EX85">
        <f t="shared" si="40"/>
        <v>0</v>
      </c>
      <c r="EY85">
        <f t="shared" si="41"/>
        <v>0</v>
      </c>
      <c r="FA85">
        <f t="shared" si="242"/>
        <v>0</v>
      </c>
      <c r="FB85">
        <f t="shared" si="123"/>
        <v>0</v>
      </c>
      <c r="FC85">
        <f t="shared" si="124"/>
        <v>0</v>
      </c>
      <c r="FD85">
        <f t="shared" si="125"/>
        <v>0</v>
      </c>
      <c r="FE85">
        <f t="shared" si="126"/>
        <v>0</v>
      </c>
      <c r="FF85">
        <f t="shared" si="127"/>
        <v>0</v>
      </c>
      <c r="FG85">
        <f t="shared" si="128"/>
        <v>0</v>
      </c>
      <c r="FH85">
        <f t="shared" si="129"/>
        <v>0</v>
      </c>
      <c r="FI85">
        <f t="shared" si="130"/>
        <v>0</v>
      </c>
      <c r="FJ85">
        <f t="shared" si="131"/>
        <v>0</v>
      </c>
      <c r="FK85">
        <f t="shared" si="132"/>
        <v>0</v>
      </c>
      <c r="FL85">
        <f t="shared" si="133"/>
        <v>0</v>
      </c>
      <c r="FM85">
        <f t="shared" si="53"/>
        <v>0</v>
      </c>
      <c r="FO85">
        <f t="shared" si="243"/>
        <v>0</v>
      </c>
      <c r="FP85">
        <f t="shared" si="134"/>
        <v>0</v>
      </c>
      <c r="FQ85">
        <f t="shared" si="135"/>
        <v>0</v>
      </c>
      <c r="FR85">
        <f t="shared" si="136"/>
        <v>0</v>
      </c>
      <c r="FS85">
        <f t="shared" si="137"/>
        <v>0</v>
      </c>
      <c r="FT85">
        <f t="shared" si="138"/>
        <v>0</v>
      </c>
      <c r="FU85">
        <f t="shared" si="139"/>
        <v>0</v>
      </c>
      <c r="FV85">
        <f t="shared" si="140"/>
        <v>0</v>
      </c>
      <c r="FW85">
        <f t="shared" si="141"/>
        <v>0</v>
      </c>
      <c r="FX85">
        <f t="shared" si="142"/>
        <v>0</v>
      </c>
      <c r="FY85">
        <f t="shared" si="143"/>
        <v>0</v>
      </c>
      <c r="FZ85">
        <f t="shared" si="144"/>
        <v>0</v>
      </c>
      <c r="GA85">
        <f t="shared" si="65"/>
        <v>0</v>
      </c>
      <c r="GC85">
        <f t="shared" si="244"/>
        <v>0</v>
      </c>
      <c r="GD85">
        <f t="shared" si="145"/>
        <v>0</v>
      </c>
      <c r="GE85">
        <f t="shared" si="146"/>
        <v>0</v>
      </c>
      <c r="GF85">
        <f t="shared" si="147"/>
        <v>0</v>
      </c>
      <c r="GG85">
        <f t="shared" si="148"/>
        <v>0</v>
      </c>
      <c r="GH85">
        <f t="shared" si="149"/>
        <v>0</v>
      </c>
      <c r="GI85">
        <f t="shared" si="150"/>
        <v>0</v>
      </c>
      <c r="GJ85">
        <f t="shared" si="151"/>
        <v>0</v>
      </c>
      <c r="GK85">
        <f t="shared" si="152"/>
        <v>0</v>
      </c>
      <c r="GL85">
        <f t="shared" si="153"/>
        <v>0</v>
      </c>
      <c r="GM85">
        <f t="shared" si="154"/>
        <v>0</v>
      </c>
      <c r="GN85">
        <f t="shared" si="155"/>
        <v>0</v>
      </c>
      <c r="GO85">
        <f t="shared" si="77"/>
        <v>0</v>
      </c>
    </row>
    <row r="86" spans="1:197" x14ac:dyDescent="0.3">
      <c r="D86" s="63" t="s">
        <v>227</v>
      </c>
      <c r="E86" s="7">
        <v>1</v>
      </c>
      <c r="M86" t="s">
        <v>332</v>
      </c>
      <c r="N86" s="7">
        <v>1</v>
      </c>
      <c r="O86" s="7">
        <f>+IF(N86=1,0,1)</f>
        <v>0</v>
      </c>
      <c r="P86" s="7">
        <f>+O86</f>
        <v>0</v>
      </c>
      <c r="Q86" s="7"/>
      <c r="R86" s="7">
        <f>N('8_Sls_Fcst_G'!E42)*CHOOSE(wa!$N86,wa!$I$47,wa!$I$48,wa!$I$49,wa!$I$50,wa!$I$51)</f>
        <v>0</v>
      </c>
      <c r="S86" s="7">
        <f>N('8_Sls_Fcst_G'!F42)*CHOOSE(wa!$N86,wa!$I$47,wa!$I$48,wa!$I$49,wa!$I$50,wa!$I$51)</f>
        <v>0</v>
      </c>
      <c r="T86" s="7">
        <f>N('8_Sls_Fcst_G'!G42)*CHOOSE(wa!$N86,wa!$I$47,wa!$I$48,wa!$I$49,wa!$I$50,wa!$I$51)</f>
        <v>0</v>
      </c>
      <c r="U86" s="7">
        <f>N('8_Sls_Fcst_G'!H42)*CHOOSE(wa!$N86,wa!$I$47,wa!$I$48,wa!$I$49,wa!$I$50,wa!$I$51)</f>
        <v>0</v>
      </c>
      <c r="V86" s="7">
        <f>N('8_Sls_Fcst_G'!I42)*CHOOSE(wa!$N86,wa!$I$47,wa!$I$48,wa!$I$49,wa!$I$50,wa!$I$51)</f>
        <v>0</v>
      </c>
      <c r="W86" s="7">
        <f>N('8_Sls_Fcst_G'!J42)*CHOOSE(wa!$N86,wa!$I$47,wa!$I$48,wa!$I$49,wa!$I$50,wa!$I$51)</f>
        <v>0</v>
      </c>
      <c r="X86" s="7">
        <f>N('8_Sls_Fcst_G'!K42)*CHOOSE(wa!$N86,wa!$I$47,wa!$I$48,wa!$I$49,wa!$I$50,wa!$I$51)</f>
        <v>0</v>
      </c>
      <c r="Y86" s="7">
        <f>N('8_Sls_Fcst_G'!L42)*CHOOSE(wa!$N86,wa!$I$47,wa!$I$48,wa!$I$49,wa!$I$50,wa!$I$51)</f>
        <v>0</v>
      </c>
      <c r="Z86" s="7">
        <f>N('8_Sls_Fcst_G'!M42)*CHOOSE(wa!$N86,wa!$I$47,wa!$I$48,wa!$I$49,wa!$I$50,wa!$I$51)</f>
        <v>0</v>
      </c>
      <c r="AA86" s="7">
        <f>N('8_Sls_Fcst_G'!N42)*CHOOSE(wa!$N86,wa!$I$47,wa!$I$48,wa!$I$49,wa!$I$50,wa!$I$51)</f>
        <v>0</v>
      </c>
      <c r="AB86" s="7">
        <f>N('8_Sls_Fcst_G'!O42)*CHOOSE(wa!$N86,wa!$I$47,wa!$I$48,wa!$I$49,wa!$I$50,wa!$I$51)</f>
        <v>0</v>
      </c>
      <c r="AC86" s="7">
        <f>N('8_Sls_Fcst_G'!P42)*CHOOSE(wa!$N86,wa!$I$47,wa!$I$48,wa!$I$49,wa!$I$50,wa!$I$51)</f>
        <v>0</v>
      </c>
      <c r="AD86" s="7">
        <f t="shared" si="22"/>
        <v>0</v>
      </c>
      <c r="AF86" s="7">
        <f>R86*CHOOSE(wa!$N86,wa!$J$47,wa!$J$48,wa!$J$49,wa!$J$50,wa!$J$51)</f>
        <v>0</v>
      </c>
      <c r="AG86" s="7">
        <f>S86*CHOOSE(wa!$N86,wa!$J$47,wa!$J$48,wa!$J$49,wa!$J$50,wa!$J$51)</f>
        <v>0</v>
      </c>
      <c r="AH86" s="7">
        <f>T86*CHOOSE(wa!$N86,wa!$J$47,wa!$J$48,wa!$J$49,wa!$J$50,wa!$J$51)</f>
        <v>0</v>
      </c>
      <c r="AI86" s="7">
        <f>U86*CHOOSE(wa!$N86,wa!$J$47,wa!$J$48,wa!$J$49,wa!$J$50,wa!$J$51)</f>
        <v>0</v>
      </c>
      <c r="AJ86" s="7">
        <f>V86*CHOOSE(wa!$N86,wa!$J$47,wa!$J$48,wa!$J$49,wa!$J$50,wa!$J$51)</f>
        <v>0</v>
      </c>
      <c r="AK86" s="7">
        <f>W86*CHOOSE(wa!$N86,wa!$J$47,wa!$J$48,wa!$J$49,wa!$J$50,wa!$J$51)</f>
        <v>0</v>
      </c>
      <c r="AL86" s="7">
        <f>X86*CHOOSE(wa!$N86,wa!$J$47,wa!$J$48,wa!$J$49,wa!$J$50,wa!$J$51)</f>
        <v>0</v>
      </c>
      <c r="AM86" s="7">
        <f>Y86*CHOOSE(wa!$N86,wa!$J$47,wa!$J$48,wa!$J$49,wa!$J$50,wa!$J$51)</f>
        <v>0</v>
      </c>
      <c r="AN86" s="7">
        <f>Z86*CHOOSE(wa!$N86,wa!$J$47,wa!$J$48,wa!$J$49,wa!$J$50,wa!$J$51)</f>
        <v>0</v>
      </c>
      <c r="AO86" s="7">
        <f>AA86*CHOOSE(wa!$N86,wa!$J$47,wa!$J$48,wa!$J$49,wa!$J$50,wa!$J$51)</f>
        <v>0</v>
      </c>
      <c r="AP86" s="7">
        <f>AB86*CHOOSE(wa!$N86,wa!$J$47,wa!$J$48,wa!$J$49,wa!$J$50,wa!$J$51)</f>
        <v>0</v>
      </c>
      <c r="AQ86" s="7">
        <f>AC86*CHOOSE(wa!$N86,wa!$J$47,wa!$J$48,wa!$J$49,wa!$J$50,wa!$J$51)</f>
        <v>0</v>
      </c>
      <c r="AR86">
        <f t="shared" si="78"/>
        <v>0</v>
      </c>
      <c r="AT86">
        <f t="shared" si="233"/>
        <v>0</v>
      </c>
      <c r="AU86">
        <f t="shared" ref="AU86:BE86" si="265">+IF($N86=AU$47,1,0)*S86</f>
        <v>0</v>
      </c>
      <c r="AV86">
        <f t="shared" si="265"/>
        <v>0</v>
      </c>
      <c r="AW86">
        <f t="shared" si="265"/>
        <v>0</v>
      </c>
      <c r="AX86">
        <f t="shared" si="265"/>
        <v>0</v>
      </c>
      <c r="AY86">
        <f t="shared" si="265"/>
        <v>0</v>
      </c>
      <c r="AZ86">
        <f t="shared" si="265"/>
        <v>0</v>
      </c>
      <c r="BA86">
        <f t="shared" si="265"/>
        <v>0</v>
      </c>
      <c r="BB86">
        <f t="shared" si="265"/>
        <v>0</v>
      </c>
      <c r="BC86">
        <f t="shared" si="265"/>
        <v>0</v>
      </c>
      <c r="BD86">
        <f t="shared" si="265"/>
        <v>0</v>
      </c>
      <c r="BE86">
        <f t="shared" si="265"/>
        <v>0</v>
      </c>
      <c r="BF86">
        <f t="shared" si="80"/>
        <v>0</v>
      </c>
      <c r="BH86">
        <f t="shared" si="235"/>
        <v>0</v>
      </c>
      <c r="BI86">
        <f t="shared" ref="BI86:BS86" si="266">+IF($N86=BI$47,1,0)*S86</f>
        <v>0</v>
      </c>
      <c r="BJ86">
        <f t="shared" si="266"/>
        <v>0</v>
      </c>
      <c r="BK86">
        <f t="shared" si="266"/>
        <v>0</v>
      </c>
      <c r="BL86">
        <f t="shared" si="266"/>
        <v>0</v>
      </c>
      <c r="BM86">
        <f t="shared" si="266"/>
        <v>0</v>
      </c>
      <c r="BN86">
        <f t="shared" si="266"/>
        <v>0</v>
      </c>
      <c r="BO86">
        <f t="shared" si="266"/>
        <v>0</v>
      </c>
      <c r="BP86">
        <f t="shared" si="266"/>
        <v>0</v>
      </c>
      <c r="BQ86">
        <f t="shared" si="266"/>
        <v>0</v>
      </c>
      <c r="BR86">
        <f t="shared" si="266"/>
        <v>0</v>
      </c>
      <c r="BS86">
        <f t="shared" si="266"/>
        <v>0</v>
      </c>
      <c r="BT86">
        <f t="shared" si="82"/>
        <v>0</v>
      </c>
      <c r="BV86">
        <f t="shared" si="237"/>
        <v>0</v>
      </c>
      <c r="BW86">
        <f t="shared" ref="BW86:CG86" si="267">+IF($N86=BW$47,1,0)*S86</f>
        <v>0</v>
      </c>
      <c r="BX86">
        <f t="shared" si="267"/>
        <v>0</v>
      </c>
      <c r="BY86">
        <f t="shared" si="267"/>
        <v>0</v>
      </c>
      <c r="BZ86">
        <f t="shared" si="267"/>
        <v>0</v>
      </c>
      <c r="CA86">
        <f t="shared" si="267"/>
        <v>0</v>
      </c>
      <c r="CB86">
        <f t="shared" si="267"/>
        <v>0</v>
      </c>
      <c r="CC86">
        <f t="shared" si="267"/>
        <v>0</v>
      </c>
      <c r="CD86">
        <f t="shared" si="267"/>
        <v>0</v>
      </c>
      <c r="CE86">
        <f t="shared" si="267"/>
        <v>0</v>
      </c>
      <c r="CF86">
        <f t="shared" si="267"/>
        <v>0</v>
      </c>
      <c r="CG86">
        <f t="shared" si="267"/>
        <v>0</v>
      </c>
      <c r="CH86">
        <f t="shared" si="84"/>
        <v>0</v>
      </c>
      <c r="CJ86">
        <f t="shared" si="239"/>
        <v>0</v>
      </c>
      <c r="CK86">
        <f t="shared" ref="CK86:CU86" si="268">+IF($N86=CK$47,1,0)*S86</f>
        <v>0</v>
      </c>
      <c r="CL86">
        <f t="shared" si="268"/>
        <v>0</v>
      </c>
      <c r="CM86">
        <f t="shared" si="268"/>
        <v>0</v>
      </c>
      <c r="CN86">
        <f t="shared" si="268"/>
        <v>0</v>
      </c>
      <c r="CO86">
        <f t="shared" si="268"/>
        <v>0</v>
      </c>
      <c r="CP86">
        <f t="shared" si="268"/>
        <v>0</v>
      </c>
      <c r="CQ86">
        <f t="shared" si="268"/>
        <v>0</v>
      </c>
      <c r="CR86">
        <f t="shared" si="268"/>
        <v>0</v>
      </c>
      <c r="CS86">
        <f t="shared" si="268"/>
        <v>0</v>
      </c>
      <c r="CT86">
        <f t="shared" si="268"/>
        <v>0</v>
      </c>
      <c r="CU86">
        <f t="shared" si="268"/>
        <v>0</v>
      </c>
      <c r="CV86">
        <f t="shared" si="86"/>
        <v>0</v>
      </c>
      <c r="DF86" s="7" t="s">
        <v>333</v>
      </c>
      <c r="DG86" s="7">
        <v>1</v>
      </c>
      <c r="DH86" s="7">
        <f>+IF(DG86=1,0,1)</f>
        <v>0</v>
      </c>
      <c r="DI86" s="7">
        <f>+DH86</f>
        <v>0</v>
      </c>
      <c r="DJ86" s="7"/>
      <c r="DK86" s="7">
        <f>N('10_Sls_Fcst_FS'!E42)*CHOOSE(wa!$DG86,wa!$DB$47,wa!$DB$48,wa!$DB$49,wa!$DB$50,wa!$DB$51)</f>
        <v>0</v>
      </c>
      <c r="DL86" s="7">
        <f>N('10_Sls_Fcst_FS'!F42)*CHOOSE(wa!$DG86,wa!$DB$47,wa!$DB$48,wa!$DB$49,wa!$DB$50,wa!$DB$51)</f>
        <v>0</v>
      </c>
      <c r="DM86" s="7">
        <f>N('10_Sls_Fcst_FS'!G42)*CHOOSE(wa!$DG86,wa!$DB$47,wa!$DB$48,wa!$DB$49,wa!$DB$50,wa!$DB$51)</f>
        <v>0</v>
      </c>
      <c r="DN86" s="7">
        <f>N('10_Sls_Fcst_FS'!H42)*CHOOSE(wa!$DG86,wa!$DB$47,wa!$DB$48,wa!$DB$49,wa!$DB$50,wa!$DB$51)</f>
        <v>0</v>
      </c>
      <c r="DO86" s="7">
        <f>N('10_Sls_Fcst_FS'!I42)*CHOOSE(wa!$DG86,wa!$DB$47,wa!$DB$48,wa!$DB$49,wa!$DB$50,wa!$DB$51)</f>
        <v>0</v>
      </c>
      <c r="DP86" s="7">
        <f>N('10_Sls_Fcst_FS'!J42)*CHOOSE(wa!$DG86,wa!$DB$47,wa!$DB$48,wa!$DB$49,wa!$DB$50,wa!$DB$51)</f>
        <v>0</v>
      </c>
      <c r="DQ86" s="7">
        <f>N('10_Sls_Fcst_FS'!K42)*CHOOSE(wa!$DG86,wa!$DB$47,wa!$DB$48,wa!$DB$49,wa!$DB$50,wa!$DB$51)</f>
        <v>0</v>
      </c>
      <c r="DR86" s="7">
        <f>N('10_Sls_Fcst_FS'!L42)*CHOOSE(wa!$DG86,wa!$DB$47,wa!$DB$48,wa!$DB$49,wa!$DB$50,wa!$DB$51)</f>
        <v>0</v>
      </c>
      <c r="DS86" s="7">
        <f>N('10_Sls_Fcst_FS'!M42)*CHOOSE(wa!$DG86,wa!$DB$47,wa!$DB$48,wa!$DB$49,wa!$DB$50,wa!$DB$51)</f>
        <v>0</v>
      </c>
      <c r="DT86" s="7">
        <f>N('10_Sls_Fcst_FS'!N42)*CHOOSE(wa!$DG86,wa!$DB$47,wa!$DB$48,wa!$DB$49,wa!$DB$50,wa!$DB$51)</f>
        <v>0</v>
      </c>
      <c r="DU86" s="7">
        <f>N('10_Sls_Fcst_FS'!O42)*CHOOSE(wa!$DG86,wa!$DB$47,wa!$DB$48,wa!$DB$49,wa!$DB$50,wa!$DB$51)</f>
        <v>0</v>
      </c>
      <c r="DV86" s="7">
        <f>N('10_Sls_Fcst_FS'!P42)*CHOOSE(wa!$DG86,wa!$DB$47,wa!$DB$48,wa!$DB$49,wa!$DB$50,wa!$DB$51)</f>
        <v>0</v>
      </c>
      <c r="DW86" s="7">
        <f t="shared" si="23"/>
        <v>0</v>
      </c>
      <c r="DX86" s="9"/>
      <c r="DY86" s="7">
        <f>DK86*CHOOSE(wa!$DG86,wa!$DC$47,wa!$DC$48,wa!$DC$49,wa!$DC$50,wa!$DC$51)</f>
        <v>0</v>
      </c>
      <c r="DZ86" s="7">
        <f>DL86*CHOOSE(wa!$DG86,wa!$DC$47,wa!$DC$48,wa!$DC$49,wa!$DC$50,wa!$DC$51)</f>
        <v>0</v>
      </c>
      <c r="EA86" s="7">
        <f>DM86*CHOOSE(wa!$DG86,wa!$DC$47,wa!$DC$48,wa!$DC$49,wa!$DC$50,wa!$DC$51)</f>
        <v>0</v>
      </c>
      <c r="EB86" s="7">
        <f>DN86*CHOOSE(wa!$DG86,wa!$DC$47,wa!$DC$48,wa!$DC$49,wa!$DC$50,wa!$DC$51)</f>
        <v>0</v>
      </c>
      <c r="EC86" s="7">
        <f>DO86*CHOOSE(wa!$DG86,wa!$DC$47,wa!$DC$48,wa!$DC$49,wa!$DC$50,wa!$DC$51)</f>
        <v>0</v>
      </c>
      <c r="ED86" s="7">
        <f>DP86*CHOOSE(wa!$DG86,wa!$DC$47,wa!$DC$48,wa!$DC$49,wa!$DC$50,wa!$DC$51)</f>
        <v>0</v>
      </c>
      <c r="EE86" s="7">
        <f>DQ86*CHOOSE(wa!$DG86,wa!$DC$47,wa!$DC$48,wa!$DC$49,wa!$DC$50,wa!$DC$51)</f>
        <v>0</v>
      </c>
      <c r="EF86" s="7">
        <f>DR86*CHOOSE(wa!$DG86,wa!$DC$47,wa!$DC$48,wa!$DC$49,wa!$DC$50,wa!$DC$51)</f>
        <v>0</v>
      </c>
      <c r="EG86" s="7">
        <f>DS86*CHOOSE(wa!$DG86,wa!$DC$47,wa!$DC$48,wa!$DC$49,wa!$DC$50,wa!$DC$51)</f>
        <v>0</v>
      </c>
      <c r="EH86" s="7">
        <f>DT86*CHOOSE(wa!$DG86,wa!$DC$47,wa!$DC$48,wa!$DC$49,wa!$DC$50,wa!$DC$51)</f>
        <v>0</v>
      </c>
      <c r="EI86" s="7">
        <f>DU86*CHOOSE(wa!$DG86,wa!$DC$47,wa!$DC$48,wa!$DC$49,wa!$DC$50,wa!$DC$51)</f>
        <v>0</v>
      </c>
      <c r="EJ86" s="7">
        <f>DV86*CHOOSE(wa!$DG86,wa!$DC$47,wa!$DC$48,wa!$DC$49,wa!$DC$50,wa!$DC$51)</f>
        <v>0</v>
      </c>
      <c r="EK86">
        <f t="shared" si="29"/>
        <v>0</v>
      </c>
      <c r="EM86">
        <f t="shared" si="241"/>
        <v>0</v>
      </c>
      <c r="EN86">
        <f t="shared" si="30"/>
        <v>0</v>
      </c>
      <c r="EO86">
        <f t="shared" si="31"/>
        <v>0</v>
      </c>
      <c r="EP86">
        <f t="shared" si="32"/>
        <v>0</v>
      </c>
      <c r="EQ86">
        <f t="shared" si="33"/>
        <v>0</v>
      </c>
      <c r="ER86">
        <f t="shared" si="34"/>
        <v>0</v>
      </c>
      <c r="ES86">
        <f t="shared" si="35"/>
        <v>0</v>
      </c>
      <c r="ET86">
        <f t="shared" si="36"/>
        <v>0</v>
      </c>
      <c r="EU86">
        <f t="shared" si="37"/>
        <v>0</v>
      </c>
      <c r="EV86">
        <f t="shared" si="38"/>
        <v>0</v>
      </c>
      <c r="EW86">
        <f t="shared" si="39"/>
        <v>0</v>
      </c>
      <c r="EX86">
        <f t="shared" si="40"/>
        <v>0</v>
      </c>
      <c r="EY86">
        <f t="shared" si="41"/>
        <v>0</v>
      </c>
      <c r="FA86">
        <f t="shared" si="242"/>
        <v>0</v>
      </c>
      <c r="FB86">
        <f t="shared" si="123"/>
        <v>0</v>
      </c>
      <c r="FC86">
        <f t="shared" si="124"/>
        <v>0</v>
      </c>
      <c r="FD86">
        <f t="shared" si="125"/>
        <v>0</v>
      </c>
      <c r="FE86">
        <f t="shared" si="126"/>
        <v>0</v>
      </c>
      <c r="FF86">
        <f t="shared" si="127"/>
        <v>0</v>
      </c>
      <c r="FG86">
        <f t="shared" si="128"/>
        <v>0</v>
      </c>
      <c r="FH86">
        <f t="shared" si="129"/>
        <v>0</v>
      </c>
      <c r="FI86">
        <f t="shared" si="130"/>
        <v>0</v>
      </c>
      <c r="FJ86">
        <f t="shared" si="131"/>
        <v>0</v>
      </c>
      <c r="FK86">
        <f t="shared" si="132"/>
        <v>0</v>
      </c>
      <c r="FL86">
        <f t="shared" si="133"/>
        <v>0</v>
      </c>
      <c r="FM86">
        <f t="shared" si="53"/>
        <v>0</v>
      </c>
      <c r="FO86">
        <f t="shared" si="243"/>
        <v>0</v>
      </c>
      <c r="FP86">
        <f t="shared" si="134"/>
        <v>0</v>
      </c>
      <c r="FQ86">
        <f t="shared" si="135"/>
        <v>0</v>
      </c>
      <c r="FR86">
        <f t="shared" si="136"/>
        <v>0</v>
      </c>
      <c r="FS86">
        <f t="shared" si="137"/>
        <v>0</v>
      </c>
      <c r="FT86">
        <f t="shared" si="138"/>
        <v>0</v>
      </c>
      <c r="FU86">
        <f t="shared" si="139"/>
        <v>0</v>
      </c>
      <c r="FV86">
        <f t="shared" si="140"/>
        <v>0</v>
      </c>
      <c r="FW86">
        <f t="shared" si="141"/>
        <v>0</v>
      </c>
      <c r="FX86">
        <f t="shared" si="142"/>
        <v>0</v>
      </c>
      <c r="FY86">
        <f t="shared" si="143"/>
        <v>0</v>
      </c>
      <c r="FZ86">
        <f t="shared" si="144"/>
        <v>0</v>
      </c>
      <c r="GA86">
        <f t="shared" si="65"/>
        <v>0</v>
      </c>
      <c r="GC86">
        <f t="shared" si="244"/>
        <v>0</v>
      </c>
      <c r="GD86">
        <f t="shared" si="145"/>
        <v>0</v>
      </c>
      <c r="GE86">
        <f t="shared" si="146"/>
        <v>0</v>
      </c>
      <c r="GF86">
        <f t="shared" si="147"/>
        <v>0</v>
      </c>
      <c r="GG86">
        <f t="shared" si="148"/>
        <v>0</v>
      </c>
      <c r="GH86">
        <f t="shared" si="149"/>
        <v>0</v>
      </c>
      <c r="GI86">
        <f t="shared" si="150"/>
        <v>0</v>
      </c>
      <c r="GJ86">
        <f t="shared" si="151"/>
        <v>0</v>
      </c>
      <c r="GK86">
        <f t="shared" si="152"/>
        <v>0</v>
      </c>
      <c r="GL86">
        <f t="shared" si="153"/>
        <v>0</v>
      </c>
      <c r="GM86">
        <f t="shared" si="154"/>
        <v>0</v>
      </c>
      <c r="GN86">
        <f t="shared" si="155"/>
        <v>0</v>
      </c>
      <c r="GO86">
        <f t="shared" si="77"/>
        <v>0</v>
      </c>
    </row>
    <row r="87" spans="1:197" x14ac:dyDescent="0.3">
      <c r="D87" s="63"/>
      <c r="E87" s="63"/>
      <c r="M87" s="7" t="s">
        <v>333</v>
      </c>
      <c r="N87">
        <f>+N86</f>
        <v>1</v>
      </c>
      <c r="O87">
        <f>+O86</f>
        <v>0</v>
      </c>
      <c r="Q87">
        <f>+O87</f>
        <v>0</v>
      </c>
      <c r="R87" s="7">
        <f>N('8_Sls_Fcst_G'!E43)*CHOOSE(wa!$N87,wa!$K$47,wa!$K$48,wa!$K$49,wa!$K$50,wa!$K$51)</f>
        <v>0</v>
      </c>
      <c r="S87" s="7">
        <f>N('8_Sls_Fcst_G'!F43)*CHOOSE(wa!$N87,wa!$K$47,wa!$K$48,wa!$K$49,wa!$K$50,wa!$K$51)</f>
        <v>0</v>
      </c>
      <c r="T87" s="7">
        <f>N('8_Sls_Fcst_G'!G43)*CHOOSE(wa!$N87,wa!$K$47,wa!$K$48,wa!$K$49,wa!$K$50,wa!$K$51)</f>
        <v>0</v>
      </c>
      <c r="U87" s="7">
        <f>N('8_Sls_Fcst_G'!H43)*CHOOSE(wa!$N87,wa!$K$47,wa!$K$48,wa!$K$49,wa!$K$50,wa!$K$51)</f>
        <v>0</v>
      </c>
      <c r="V87" s="7">
        <f>N('8_Sls_Fcst_G'!I43)*CHOOSE(wa!$N87,wa!$K$47,wa!$K$48,wa!$K$49,wa!$K$50,wa!$K$51)</f>
        <v>0</v>
      </c>
      <c r="W87" s="7">
        <f>N('8_Sls_Fcst_G'!J43)*CHOOSE(wa!$N87,wa!$K$47,wa!$K$48,wa!$K$49,wa!$K$50,wa!$K$51)</f>
        <v>0</v>
      </c>
      <c r="X87" s="7">
        <f>N('8_Sls_Fcst_G'!K43)*CHOOSE(wa!$N87,wa!$K$47,wa!$K$48,wa!$K$49,wa!$K$50,wa!$K$51)</f>
        <v>0</v>
      </c>
      <c r="Y87" s="7">
        <f>N('8_Sls_Fcst_G'!L43)*CHOOSE(wa!$N87,wa!$K$47,wa!$K$48,wa!$K$49,wa!$K$50,wa!$K$51)</f>
        <v>0</v>
      </c>
      <c r="Z87" s="7">
        <f>N('8_Sls_Fcst_G'!M43)*CHOOSE(wa!$N87,wa!$K$47,wa!$K$48,wa!$K$49,wa!$K$50,wa!$K$51)</f>
        <v>0</v>
      </c>
      <c r="AA87" s="7">
        <f>N('8_Sls_Fcst_G'!N43)*CHOOSE(wa!$N87,wa!$K$47,wa!$K$48,wa!$K$49,wa!$K$50,wa!$K$51)</f>
        <v>0</v>
      </c>
      <c r="AB87" s="7">
        <f>N('8_Sls_Fcst_G'!O43)*CHOOSE(wa!$N87,wa!$K$47,wa!$K$48,wa!$K$49,wa!$K$50,wa!$K$51)</f>
        <v>0</v>
      </c>
      <c r="AC87" s="7">
        <f>N('8_Sls_Fcst_G'!P43)*CHOOSE(wa!$N87,wa!$K$47,wa!$K$48,wa!$K$49,wa!$K$50,wa!$K$51)</f>
        <v>0</v>
      </c>
      <c r="AD87" s="7">
        <f t="shared" si="22"/>
        <v>0</v>
      </c>
      <c r="AF87" s="7">
        <f>R87*CHOOSE(wa!$N87,wa!$L$47,wa!$L$48,wa!$L$49,wa!$L$50,wa!$L$51)</f>
        <v>0</v>
      </c>
      <c r="AG87" s="7">
        <f>S87*CHOOSE(wa!$N87,wa!$L$47,wa!$L$48,wa!$L$49,wa!$L$50,wa!$L$51)</f>
        <v>0</v>
      </c>
      <c r="AH87" s="7">
        <f>T87*CHOOSE(wa!$N87,wa!$L$47,wa!$L$48,wa!$L$49,wa!$L$50,wa!$L$51)</f>
        <v>0</v>
      </c>
      <c r="AI87" s="7">
        <f>U87*CHOOSE(wa!$N87,wa!$L$47,wa!$L$48,wa!$L$49,wa!$L$50,wa!$L$51)</f>
        <v>0</v>
      </c>
      <c r="AJ87" s="7">
        <f>V87*CHOOSE(wa!$N87,wa!$L$47,wa!$L$48,wa!$L$49,wa!$L$50,wa!$L$51)</f>
        <v>0</v>
      </c>
      <c r="AK87" s="7">
        <f>W87*CHOOSE(wa!$N87,wa!$L$47,wa!$L$48,wa!$L$49,wa!$L$50,wa!$L$51)</f>
        <v>0</v>
      </c>
      <c r="AL87" s="7">
        <f>X87*CHOOSE(wa!$N87,wa!$L$47,wa!$L$48,wa!$L$49,wa!$L$50,wa!$L$51)</f>
        <v>0</v>
      </c>
      <c r="AM87" s="7">
        <f>Y87*CHOOSE(wa!$N87,wa!$L$47,wa!$L$48,wa!$L$49,wa!$L$50,wa!$L$51)</f>
        <v>0</v>
      </c>
      <c r="AN87" s="7">
        <f>Z87*CHOOSE(wa!$N87,wa!$L$47,wa!$L$48,wa!$L$49,wa!$L$50,wa!$L$51)</f>
        <v>0</v>
      </c>
      <c r="AO87" s="7">
        <f>AA87*CHOOSE(wa!$N87,wa!$L$47,wa!$L$48,wa!$L$49,wa!$L$50,wa!$L$51)</f>
        <v>0</v>
      </c>
      <c r="AP87" s="7">
        <f>AB87*CHOOSE(wa!$N87,wa!$L$47,wa!$L$48,wa!$L$49,wa!$L$50,wa!$L$51)</f>
        <v>0</v>
      </c>
      <c r="AQ87" s="7">
        <f>AC87*CHOOSE(wa!$N87,wa!$L$47,wa!$L$48,wa!$L$49,wa!$L$50,wa!$L$51)</f>
        <v>0</v>
      </c>
      <c r="AR87">
        <f t="shared" si="78"/>
        <v>0</v>
      </c>
      <c r="AT87">
        <f t="shared" si="233"/>
        <v>0</v>
      </c>
      <c r="AU87">
        <f t="shared" ref="AU87:BE87" si="269">+IF($N87=AU$47,1,0)*S87</f>
        <v>0</v>
      </c>
      <c r="AV87">
        <f t="shared" si="269"/>
        <v>0</v>
      </c>
      <c r="AW87">
        <f t="shared" si="269"/>
        <v>0</v>
      </c>
      <c r="AX87">
        <f t="shared" si="269"/>
        <v>0</v>
      </c>
      <c r="AY87">
        <f t="shared" si="269"/>
        <v>0</v>
      </c>
      <c r="AZ87">
        <f t="shared" si="269"/>
        <v>0</v>
      </c>
      <c r="BA87">
        <f t="shared" si="269"/>
        <v>0</v>
      </c>
      <c r="BB87">
        <f t="shared" si="269"/>
        <v>0</v>
      </c>
      <c r="BC87">
        <f t="shared" si="269"/>
        <v>0</v>
      </c>
      <c r="BD87">
        <f t="shared" si="269"/>
        <v>0</v>
      </c>
      <c r="BE87">
        <f t="shared" si="269"/>
        <v>0</v>
      </c>
      <c r="BF87">
        <f t="shared" si="80"/>
        <v>0</v>
      </c>
      <c r="BH87">
        <f t="shared" si="235"/>
        <v>0</v>
      </c>
      <c r="BI87">
        <f t="shared" ref="BI87:BS87" si="270">+IF($N87=BI$47,1,0)*S87</f>
        <v>0</v>
      </c>
      <c r="BJ87">
        <f t="shared" si="270"/>
        <v>0</v>
      </c>
      <c r="BK87">
        <f t="shared" si="270"/>
        <v>0</v>
      </c>
      <c r="BL87">
        <f t="shared" si="270"/>
        <v>0</v>
      </c>
      <c r="BM87">
        <f t="shared" si="270"/>
        <v>0</v>
      </c>
      <c r="BN87">
        <f t="shared" si="270"/>
        <v>0</v>
      </c>
      <c r="BO87">
        <f t="shared" si="270"/>
        <v>0</v>
      </c>
      <c r="BP87">
        <f t="shared" si="270"/>
        <v>0</v>
      </c>
      <c r="BQ87">
        <f t="shared" si="270"/>
        <v>0</v>
      </c>
      <c r="BR87">
        <f t="shared" si="270"/>
        <v>0</v>
      </c>
      <c r="BS87">
        <f t="shared" si="270"/>
        <v>0</v>
      </c>
      <c r="BT87">
        <f t="shared" si="82"/>
        <v>0</v>
      </c>
      <c r="BV87">
        <f t="shared" si="237"/>
        <v>0</v>
      </c>
      <c r="BW87">
        <f t="shared" ref="BW87:CG87" si="271">+IF($N87=BW$47,1,0)*S87</f>
        <v>0</v>
      </c>
      <c r="BX87">
        <f t="shared" si="271"/>
        <v>0</v>
      </c>
      <c r="BY87">
        <f t="shared" si="271"/>
        <v>0</v>
      </c>
      <c r="BZ87">
        <f t="shared" si="271"/>
        <v>0</v>
      </c>
      <c r="CA87">
        <f t="shared" si="271"/>
        <v>0</v>
      </c>
      <c r="CB87">
        <f t="shared" si="271"/>
        <v>0</v>
      </c>
      <c r="CC87">
        <f t="shared" si="271"/>
        <v>0</v>
      </c>
      <c r="CD87">
        <f t="shared" si="271"/>
        <v>0</v>
      </c>
      <c r="CE87">
        <f t="shared" si="271"/>
        <v>0</v>
      </c>
      <c r="CF87">
        <f t="shared" si="271"/>
        <v>0</v>
      </c>
      <c r="CG87">
        <f t="shared" si="271"/>
        <v>0</v>
      </c>
      <c r="CH87">
        <f t="shared" si="84"/>
        <v>0</v>
      </c>
      <c r="CJ87">
        <f t="shared" si="239"/>
        <v>0</v>
      </c>
      <c r="CK87">
        <f t="shared" ref="CK87:CU87" si="272">+IF($N87=CK$47,1,0)*S87</f>
        <v>0</v>
      </c>
      <c r="CL87">
        <f t="shared" si="272"/>
        <v>0</v>
      </c>
      <c r="CM87">
        <f t="shared" si="272"/>
        <v>0</v>
      </c>
      <c r="CN87">
        <f t="shared" si="272"/>
        <v>0</v>
      </c>
      <c r="CO87">
        <f t="shared" si="272"/>
        <v>0</v>
      </c>
      <c r="CP87">
        <f t="shared" si="272"/>
        <v>0</v>
      </c>
      <c r="CQ87">
        <f t="shared" si="272"/>
        <v>0</v>
      </c>
      <c r="CR87">
        <f t="shared" si="272"/>
        <v>0</v>
      </c>
      <c r="CS87">
        <f t="shared" si="272"/>
        <v>0</v>
      </c>
      <c r="CT87">
        <f t="shared" si="272"/>
        <v>0</v>
      </c>
      <c r="CU87">
        <f t="shared" si="272"/>
        <v>0</v>
      </c>
      <c r="CV87">
        <f t="shared" si="86"/>
        <v>0</v>
      </c>
      <c r="DF87" t="s">
        <v>334</v>
      </c>
      <c r="DG87">
        <f>+DG86</f>
        <v>1</v>
      </c>
      <c r="DH87">
        <f>+DH86</f>
        <v>0</v>
      </c>
      <c r="DJ87">
        <f>+DH87</f>
        <v>0</v>
      </c>
      <c r="DK87" s="7">
        <f>N('10_Sls_Fcst_FS'!E43)*CHOOSE(wa!$DG87,wa!$DD$47,wa!$DD$48,wa!$DD$49,wa!$DD$50,wa!$DD$51)</f>
        <v>0</v>
      </c>
      <c r="DL87" s="7">
        <f>N('10_Sls_Fcst_FS'!F43)*CHOOSE(wa!$DG87,wa!$DD$47,wa!$DD$48,wa!$DD$49,wa!$DD$50,wa!$DD$51)</f>
        <v>0</v>
      </c>
      <c r="DM87" s="7">
        <f>N('10_Sls_Fcst_FS'!G43)*CHOOSE(wa!$DG87,wa!$DD$47,wa!$DD$48,wa!$DD$49,wa!$DD$50,wa!$DD$51)</f>
        <v>0</v>
      </c>
      <c r="DN87" s="7">
        <f>N('10_Sls_Fcst_FS'!H43)*CHOOSE(wa!$DG87,wa!$DD$47,wa!$DD$48,wa!$DD$49,wa!$DD$50,wa!$DD$51)</f>
        <v>0</v>
      </c>
      <c r="DO87" s="7">
        <f>N('10_Sls_Fcst_FS'!I43)*CHOOSE(wa!$DG87,wa!$DD$47,wa!$DD$48,wa!$DD$49,wa!$DD$50,wa!$DD$51)</f>
        <v>0</v>
      </c>
      <c r="DP87" s="7">
        <f>N('10_Sls_Fcst_FS'!J43)*CHOOSE(wa!$DG87,wa!$DD$47,wa!$DD$48,wa!$DD$49,wa!$DD$50,wa!$DD$51)</f>
        <v>0</v>
      </c>
      <c r="DQ87" s="7">
        <f>N('10_Sls_Fcst_FS'!K43)*CHOOSE(wa!$DG87,wa!$DD$47,wa!$DD$48,wa!$DD$49,wa!$DD$50,wa!$DD$51)</f>
        <v>0</v>
      </c>
      <c r="DR87" s="7">
        <f>N('10_Sls_Fcst_FS'!L43)*CHOOSE(wa!$DG87,wa!$DD$47,wa!$DD$48,wa!$DD$49,wa!$DD$50,wa!$DD$51)</f>
        <v>0</v>
      </c>
      <c r="DS87" s="7">
        <f>N('10_Sls_Fcst_FS'!M43)*CHOOSE(wa!$DG87,wa!$DD$47,wa!$DD$48,wa!$DD$49,wa!$DD$50,wa!$DD$51)</f>
        <v>0</v>
      </c>
      <c r="DT87" s="7">
        <f>N('10_Sls_Fcst_FS'!N43)*CHOOSE(wa!$DG87,wa!$DD$47,wa!$DD$48,wa!$DD$49,wa!$DD$50,wa!$DD$51)</f>
        <v>0</v>
      </c>
      <c r="DU87" s="7">
        <f>N('10_Sls_Fcst_FS'!O43)*CHOOSE(wa!$DG87,wa!$DD$47,wa!$DD$48,wa!$DD$49,wa!$DD$50,wa!$DD$51)</f>
        <v>0</v>
      </c>
      <c r="DV87" s="7">
        <f>N('10_Sls_Fcst_FS'!P43)*CHOOSE(wa!$DG87,wa!$DD$47,wa!$DD$48,wa!$DD$49,wa!$DD$50,wa!$DD$51)</f>
        <v>0</v>
      </c>
      <c r="DW87" s="7">
        <f t="shared" si="23"/>
        <v>0</v>
      </c>
      <c r="DX87" s="9"/>
      <c r="DY87" s="7">
        <f>DK87*CHOOSE(wa!$DG87,wa!$DE$47,wa!$DE$48,wa!$DE$49,wa!$DE$50,wa!$DE$51)</f>
        <v>0</v>
      </c>
      <c r="DZ87" s="7">
        <f>DL87*CHOOSE(wa!$DG87,wa!$DE$47,wa!$DE$48,wa!$DE$49,wa!$DE$50,wa!$DE$51)</f>
        <v>0</v>
      </c>
      <c r="EA87" s="7">
        <f>DM87*CHOOSE(wa!$DG87,wa!$DE$47,wa!$DE$48,wa!$DE$49,wa!$DE$50,wa!$DE$51)</f>
        <v>0</v>
      </c>
      <c r="EB87" s="7">
        <f>DN87*CHOOSE(wa!$DG87,wa!$DE$47,wa!$DE$48,wa!$DE$49,wa!$DE$50,wa!$DE$51)</f>
        <v>0</v>
      </c>
      <c r="EC87" s="7">
        <f>DO87*CHOOSE(wa!$DG87,wa!$DE$47,wa!$DE$48,wa!$DE$49,wa!$DE$50,wa!$DE$51)</f>
        <v>0</v>
      </c>
      <c r="ED87" s="7">
        <f>DP87*CHOOSE(wa!$DG87,wa!$DE$47,wa!$DE$48,wa!$DE$49,wa!$DE$50,wa!$DE$51)</f>
        <v>0</v>
      </c>
      <c r="EE87" s="7">
        <f>DQ87*CHOOSE(wa!$DG87,wa!$DE$47,wa!$DE$48,wa!$DE$49,wa!$DE$50,wa!$DE$51)</f>
        <v>0</v>
      </c>
      <c r="EF87" s="7">
        <f>DR87*CHOOSE(wa!$DG87,wa!$DE$47,wa!$DE$48,wa!$DE$49,wa!$DE$50,wa!$DE$51)</f>
        <v>0</v>
      </c>
      <c r="EG87" s="7">
        <f>DS87*CHOOSE(wa!$DG87,wa!$DE$47,wa!$DE$48,wa!$DE$49,wa!$DE$50,wa!$DE$51)</f>
        <v>0</v>
      </c>
      <c r="EH87" s="7">
        <f>DT87*CHOOSE(wa!$DG87,wa!$DE$47,wa!$DE$48,wa!$DE$49,wa!$DE$50,wa!$DE$51)</f>
        <v>0</v>
      </c>
      <c r="EI87" s="7">
        <f>DU87*CHOOSE(wa!$DG87,wa!$DE$47,wa!$DE$48,wa!$DE$49,wa!$DE$50,wa!$DE$51)</f>
        <v>0</v>
      </c>
      <c r="EJ87" s="7">
        <f>DV87*CHOOSE(wa!$DG87,wa!$DE$47,wa!$DE$48,wa!$DE$49,wa!$DE$50,wa!$DE$51)</f>
        <v>0</v>
      </c>
      <c r="EK87">
        <f t="shared" si="29"/>
        <v>0</v>
      </c>
      <c r="EM87">
        <f t="shared" si="241"/>
        <v>0</v>
      </c>
      <c r="EN87">
        <f t="shared" si="30"/>
        <v>0</v>
      </c>
      <c r="EO87">
        <f t="shared" si="31"/>
        <v>0</v>
      </c>
      <c r="EP87">
        <f t="shared" si="32"/>
        <v>0</v>
      </c>
      <c r="EQ87">
        <f t="shared" si="33"/>
        <v>0</v>
      </c>
      <c r="ER87">
        <f t="shared" si="34"/>
        <v>0</v>
      </c>
      <c r="ES87">
        <f t="shared" si="35"/>
        <v>0</v>
      </c>
      <c r="ET87">
        <f t="shared" si="36"/>
        <v>0</v>
      </c>
      <c r="EU87">
        <f t="shared" si="37"/>
        <v>0</v>
      </c>
      <c r="EV87">
        <f t="shared" si="38"/>
        <v>0</v>
      </c>
      <c r="EW87">
        <f t="shared" si="39"/>
        <v>0</v>
      </c>
      <c r="EX87">
        <f t="shared" si="40"/>
        <v>0</v>
      </c>
      <c r="EY87">
        <f t="shared" si="41"/>
        <v>0</v>
      </c>
      <c r="FA87">
        <f t="shared" si="242"/>
        <v>0</v>
      </c>
      <c r="FB87">
        <f t="shared" si="123"/>
        <v>0</v>
      </c>
      <c r="FC87">
        <f t="shared" si="124"/>
        <v>0</v>
      </c>
      <c r="FD87">
        <f t="shared" si="125"/>
        <v>0</v>
      </c>
      <c r="FE87">
        <f t="shared" si="126"/>
        <v>0</v>
      </c>
      <c r="FF87">
        <f t="shared" si="127"/>
        <v>0</v>
      </c>
      <c r="FG87">
        <f t="shared" si="128"/>
        <v>0</v>
      </c>
      <c r="FH87">
        <f t="shared" si="129"/>
        <v>0</v>
      </c>
      <c r="FI87">
        <f t="shared" si="130"/>
        <v>0</v>
      </c>
      <c r="FJ87">
        <f t="shared" si="131"/>
        <v>0</v>
      </c>
      <c r="FK87">
        <f t="shared" si="132"/>
        <v>0</v>
      </c>
      <c r="FL87">
        <f t="shared" si="133"/>
        <v>0</v>
      </c>
      <c r="FM87">
        <f t="shared" si="53"/>
        <v>0</v>
      </c>
      <c r="FO87">
        <f t="shared" si="243"/>
        <v>0</v>
      </c>
      <c r="FP87">
        <f t="shared" si="134"/>
        <v>0</v>
      </c>
      <c r="FQ87">
        <f t="shared" si="135"/>
        <v>0</v>
      </c>
      <c r="FR87">
        <f t="shared" si="136"/>
        <v>0</v>
      </c>
      <c r="FS87">
        <f t="shared" si="137"/>
        <v>0</v>
      </c>
      <c r="FT87">
        <f t="shared" si="138"/>
        <v>0</v>
      </c>
      <c r="FU87">
        <f t="shared" si="139"/>
        <v>0</v>
      </c>
      <c r="FV87">
        <f t="shared" si="140"/>
        <v>0</v>
      </c>
      <c r="FW87">
        <f t="shared" si="141"/>
        <v>0</v>
      </c>
      <c r="FX87">
        <f t="shared" si="142"/>
        <v>0</v>
      </c>
      <c r="FY87">
        <f t="shared" si="143"/>
        <v>0</v>
      </c>
      <c r="FZ87">
        <f t="shared" si="144"/>
        <v>0</v>
      </c>
      <c r="GA87">
        <f t="shared" si="65"/>
        <v>0</v>
      </c>
      <c r="GC87">
        <f t="shared" si="244"/>
        <v>0</v>
      </c>
      <c r="GD87">
        <f t="shared" si="145"/>
        <v>0</v>
      </c>
      <c r="GE87">
        <f t="shared" si="146"/>
        <v>0</v>
      </c>
      <c r="GF87">
        <f t="shared" si="147"/>
        <v>0</v>
      </c>
      <c r="GG87">
        <f t="shared" si="148"/>
        <v>0</v>
      </c>
      <c r="GH87">
        <f t="shared" si="149"/>
        <v>0</v>
      </c>
      <c r="GI87">
        <f t="shared" si="150"/>
        <v>0</v>
      </c>
      <c r="GJ87">
        <f t="shared" si="151"/>
        <v>0</v>
      </c>
      <c r="GK87">
        <f t="shared" si="152"/>
        <v>0</v>
      </c>
      <c r="GL87">
        <f t="shared" si="153"/>
        <v>0</v>
      </c>
      <c r="GM87">
        <f t="shared" si="154"/>
        <v>0</v>
      </c>
      <c r="GN87">
        <f t="shared" si="155"/>
        <v>0</v>
      </c>
      <c r="GO87">
        <f t="shared" si="77"/>
        <v>0</v>
      </c>
    </row>
    <row r="88" spans="1:197" x14ac:dyDescent="0.3">
      <c r="D88" s="63"/>
      <c r="E88" s="63"/>
      <c r="M88" t="s">
        <v>334</v>
      </c>
      <c r="N88" s="7">
        <v>1</v>
      </c>
      <c r="O88" s="7">
        <f>+IF(N88=1,0,1)</f>
        <v>0</v>
      </c>
      <c r="P88" s="7">
        <f>+O88</f>
        <v>0</v>
      </c>
      <c r="Q88" s="7"/>
      <c r="R88" s="7">
        <f>N('8_Sls_Fcst_G'!E44)*CHOOSE(wa!$N88,wa!$I$47,wa!$I$48,wa!$I$49,wa!$I$50,wa!$I$51)</f>
        <v>0</v>
      </c>
      <c r="S88" s="7">
        <f>N('8_Sls_Fcst_G'!F44)*CHOOSE(wa!$N88,wa!$I$47,wa!$I$48,wa!$I$49,wa!$I$50,wa!$I$51)</f>
        <v>0</v>
      </c>
      <c r="T88" s="7">
        <f>N('8_Sls_Fcst_G'!G44)*CHOOSE(wa!$N88,wa!$I$47,wa!$I$48,wa!$I$49,wa!$I$50,wa!$I$51)</f>
        <v>0</v>
      </c>
      <c r="U88" s="7">
        <f>N('8_Sls_Fcst_G'!H44)*CHOOSE(wa!$N88,wa!$I$47,wa!$I$48,wa!$I$49,wa!$I$50,wa!$I$51)</f>
        <v>0</v>
      </c>
      <c r="V88" s="7">
        <f>N('8_Sls_Fcst_G'!I44)*CHOOSE(wa!$N88,wa!$I$47,wa!$I$48,wa!$I$49,wa!$I$50,wa!$I$51)</f>
        <v>0</v>
      </c>
      <c r="W88" s="7">
        <f>N('8_Sls_Fcst_G'!J44)*CHOOSE(wa!$N88,wa!$I$47,wa!$I$48,wa!$I$49,wa!$I$50,wa!$I$51)</f>
        <v>0</v>
      </c>
      <c r="X88" s="7">
        <f>N('8_Sls_Fcst_G'!K44)*CHOOSE(wa!$N88,wa!$I$47,wa!$I$48,wa!$I$49,wa!$I$50,wa!$I$51)</f>
        <v>0</v>
      </c>
      <c r="Y88" s="7">
        <f>N('8_Sls_Fcst_G'!L44)*CHOOSE(wa!$N88,wa!$I$47,wa!$I$48,wa!$I$49,wa!$I$50,wa!$I$51)</f>
        <v>0</v>
      </c>
      <c r="Z88" s="7">
        <f>N('8_Sls_Fcst_G'!M44)*CHOOSE(wa!$N88,wa!$I$47,wa!$I$48,wa!$I$49,wa!$I$50,wa!$I$51)</f>
        <v>0</v>
      </c>
      <c r="AA88" s="7">
        <f>N('8_Sls_Fcst_G'!N44)*CHOOSE(wa!$N88,wa!$I$47,wa!$I$48,wa!$I$49,wa!$I$50,wa!$I$51)</f>
        <v>0</v>
      </c>
      <c r="AB88" s="7">
        <f>N('8_Sls_Fcst_G'!O44)*CHOOSE(wa!$N88,wa!$I$47,wa!$I$48,wa!$I$49,wa!$I$50,wa!$I$51)</f>
        <v>0</v>
      </c>
      <c r="AC88" s="7">
        <f>N('8_Sls_Fcst_G'!P44)*CHOOSE(wa!$N88,wa!$I$47,wa!$I$48,wa!$I$49,wa!$I$50,wa!$I$51)</f>
        <v>0</v>
      </c>
      <c r="AD88" s="7">
        <f t="shared" si="22"/>
        <v>0</v>
      </c>
      <c r="AF88" s="7">
        <f>R88*CHOOSE(wa!$N88,wa!$J$47,wa!$J$48,wa!$J$49,wa!$J$50,wa!$J$51)</f>
        <v>0</v>
      </c>
      <c r="AG88" s="7">
        <f>S88*CHOOSE(wa!$N88,wa!$J$47,wa!$J$48,wa!$J$49,wa!$J$50,wa!$J$51)</f>
        <v>0</v>
      </c>
      <c r="AH88" s="7">
        <f>T88*CHOOSE(wa!$N88,wa!$J$47,wa!$J$48,wa!$J$49,wa!$J$50,wa!$J$51)</f>
        <v>0</v>
      </c>
      <c r="AI88" s="7">
        <f>U88*CHOOSE(wa!$N88,wa!$J$47,wa!$J$48,wa!$J$49,wa!$J$50,wa!$J$51)</f>
        <v>0</v>
      </c>
      <c r="AJ88" s="7">
        <f>V88*CHOOSE(wa!$N88,wa!$J$47,wa!$J$48,wa!$J$49,wa!$J$50,wa!$J$51)</f>
        <v>0</v>
      </c>
      <c r="AK88" s="7">
        <f>W88*CHOOSE(wa!$N88,wa!$J$47,wa!$J$48,wa!$J$49,wa!$J$50,wa!$J$51)</f>
        <v>0</v>
      </c>
      <c r="AL88" s="7">
        <f>X88*CHOOSE(wa!$N88,wa!$J$47,wa!$J$48,wa!$J$49,wa!$J$50,wa!$J$51)</f>
        <v>0</v>
      </c>
      <c r="AM88" s="7">
        <f>Y88*CHOOSE(wa!$N88,wa!$J$47,wa!$J$48,wa!$J$49,wa!$J$50,wa!$J$51)</f>
        <v>0</v>
      </c>
      <c r="AN88" s="7">
        <f>Z88*CHOOSE(wa!$N88,wa!$J$47,wa!$J$48,wa!$J$49,wa!$J$50,wa!$J$51)</f>
        <v>0</v>
      </c>
      <c r="AO88" s="7">
        <f>AA88*CHOOSE(wa!$N88,wa!$J$47,wa!$J$48,wa!$J$49,wa!$J$50,wa!$J$51)</f>
        <v>0</v>
      </c>
      <c r="AP88" s="7">
        <f>AB88*CHOOSE(wa!$N88,wa!$J$47,wa!$J$48,wa!$J$49,wa!$J$50,wa!$J$51)</f>
        <v>0</v>
      </c>
      <c r="AQ88" s="7">
        <f>AC88*CHOOSE(wa!$N88,wa!$J$47,wa!$J$48,wa!$J$49,wa!$J$50,wa!$J$51)</f>
        <v>0</v>
      </c>
      <c r="AR88">
        <f t="shared" si="78"/>
        <v>0</v>
      </c>
      <c r="AT88">
        <f t="shared" si="233"/>
        <v>0</v>
      </c>
      <c r="AU88">
        <f t="shared" ref="AU88:BE88" si="273">+IF($N88=AU$47,1,0)*S88</f>
        <v>0</v>
      </c>
      <c r="AV88">
        <f t="shared" si="273"/>
        <v>0</v>
      </c>
      <c r="AW88">
        <f t="shared" si="273"/>
        <v>0</v>
      </c>
      <c r="AX88">
        <f t="shared" si="273"/>
        <v>0</v>
      </c>
      <c r="AY88">
        <f t="shared" si="273"/>
        <v>0</v>
      </c>
      <c r="AZ88">
        <f t="shared" si="273"/>
        <v>0</v>
      </c>
      <c r="BA88">
        <f t="shared" si="273"/>
        <v>0</v>
      </c>
      <c r="BB88">
        <f t="shared" si="273"/>
        <v>0</v>
      </c>
      <c r="BC88">
        <f t="shared" si="273"/>
        <v>0</v>
      </c>
      <c r="BD88">
        <f t="shared" si="273"/>
        <v>0</v>
      </c>
      <c r="BE88">
        <f t="shared" si="273"/>
        <v>0</v>
      </c>
      <c r="BF88">
        <f t="shared" si="80"/>
        <v>0</v>
      </c>
      <c r="BH88">
        <f t="shared" si="235"/>
        <v>0</v>
      </c>
      <c r="BI88">
        <f t="shared" ref="BI88:BS88" si="274">+IF($N88=BI$47,1,0)*S88</f>
        <v>0</v>
      </c>
      <c r="BJ88">
        <f t="shared" si="274"/>
        <v>0</v>
      </c>
      <c r="BK88">
        <f t="shared" si="274"/>
        <v>0</v>
      </c>
      <c r="BL88">
        <f t="shared" si="274"/>
        <v>0</v>
      </c>
      <c r="BM88">
        <f t="shared" si="274"/>
        <v>0</v>
      </c>
      <c r="BN88">
        <f t="shared" si="274"/>
        <v>0</v>
      </c>
      <c r="BO88">
        <f t="shared" si="274"/>
        <v>0</v>
      </c>
      <c r="BP88">
        <f t="shared" si="274"/>
        <v>0</v>
      </c>
      <c r="BQ88">
        <f t="shared" si="274"/>
        <v>0</v>
      </c>
      <c r="BR88">
        <f t="shared" si="274"/>
        <v>0</v>
      </c>
      <c r="BS88">
        <f t="shared" si="274"/>
        <v>0</v>
      </c>
      <c r="BT88">
        <f t="shared" si="82"/>
        <v>0</v>
      </c>
      <c r="BV88">
        <f t="shared" si="237"/>
        <v>0</v>
      </c>
      <c r="BW88">
        <f t="shared" ref="BW88:CG88" si="275">+IF($N88=BW$47,1,0)*S88</f>
        <v>0</v>
      </c>
      <c r="BX88">
        <f t="shared" si="275"/>
        <v>0</v>
      </c>
      <c r="BY88">
        <f t="shared" si="275"/>
        <v>0</v>
      </c>
      <c r="BZ88">
        <f t="shared" si="275"/>
        <v>0</v>
      </c>
      <c r="CA88">
        <f t="shared" si="275"/>
        <v>0</v>
      </c>
      <c r="CB88">
        <f t="shared" si="275"/>
        <v>0</v>
      </c>
      <c r="CC88">
        <f t="shared" si="275"/>
        <v>0</v>
      </c>
      <c r="CD88">
        <f t="shared" si="275"/>
        <v>0</v>
      </c>
      <c r="CE88">
        <f t="shared" si="275"/>
        <v>0</v>
      </c>
      <c r="CF88">
        <f t="shared" si="275"/>
        <v>0</v>
      </c>
      <c r="CG88">
        <f t="shared" si="275"/>
        <v>0</v>
      </c>
      <c r="CH88">
        <f t="shared" si="84"/>
        <v>0</v>
      </c>
      <c r="CJ88">
        <f t="shared" si="239"/>
        <v>0</v>
      </c>
      <c r="CK88">
        <f t="shared" ref="CK88:CU88" si="276">+IF($N88=CK$47,1,0)*S88</f>
        <v>0</v>
      </c>
      <c r="CL88">
        <f t="shared" si="276"/>
        <v>0</v>
      </c>
      <c r="CM88">
        <f t="shared" si="276"/>
        <v>0</v>
      </c>
      <c r="CN88">
        <f t="shared" si="276"/>
        <v>0</v>
      </c>
      <c r="CO88">
        <f t="shared" si="276"/>
        <v>0</v>
      </c>
      <c r="CP88">
        <f t="shared" si="276"/>
        <v>0</v>
      </c>
      <c r="CQ88">
        <f t="shared" si="276"/>
        <v>0</v>
      </c>
      <c r="CR88">
        <f t="shared" si="276"/>
        <v>0</v>
      </c>
      <c r="CS88">
        <f t="shared" si="276"/>
        <v>0</v>
      </c>
      <c r="CT88">
        <f t="shared" si="276"/>
        <v>0</v>
      </c>
      <c r="CU88">
        <f t="shared" si="276"/>
        <v>0</v>
      </c>
      <c r="CV88">
        <f t="shared" si="86"/>
        <v>0</v>
      </c>
      <c r="DF88" s="7" t="s">
        <v>335</v>
      </c>
      <c r="DG88" s="7">
        <v>1</v>
      </c>
      <c r="DH88" s="7">
        <f>+IF(DG88=1,0,1)</f>
        <v>0</v>
      </c>
      <c r="DI88" s="7">
        <f>+DH88</f>
        <v>0</v>
      </c>
      <c r="DJ88" s="7"/>
      <c r="DK88" s="7">
        <f>N('10_Sls_Fcst_FS'!E44)*CHOOSE(wa!$DG88,wa!$DB$47,wa!$DB$48,wa!$DB$49,wa!$DB$50,wa!$DB$51)</f>
        <v>0</v>
      </c>
      <c r="DL88" s="7">
        <f>N('10_Sls_Fcst_FS'!F44)*CHOOSE(wa!$DG88,wa!$DB$47,wa!$DB$48,wa!$DB$49,wa!$DB$50,wa!$DB$51)</f>
        <v>0</v>
      </c>
      <c r="DM88" s="7">
        <f>N('10_Sls_Fcst_FS'!G44)*CHOOSE(wa!$DG88,wa!$DB$47,wa!$DB$48,wa!$DB$49,wa!$DB$50,wa!$DB$51)</f>
        <v>0</v>
      </c>
      <c r="DN88" s="7">
        <f>N('10_Sls_Fcst_FS'!H44)*CHOOSE(wa!$DG88,wa!$DB$47,wa!$DB$48,wa!$DB$49,wa!$DB$50,wa!$DB$51)</f>
        <v>0</v>
      </c>
      <c r="DO88" s="7">
        <f>N('10_Sls_Fcst_FS'!I44)*CHOOSE(wa!$DG88,wa!$DB$47,wa!$DB$48,wa!$DB$49,wa!$DB$50,wa!$DB$51)</f>
        <v>0</v>
      </c>
      <c r="DP88" s="7">
        <f>N('10_Sls_Fcst_FS'!J44)*CHOOSE(wa!$DG88,wa!$DB$47,wa!$DB$48,wa!$DB$49,wa!$DB$50,wa!$DB$51)</f>
        <v>0</v>
      </c>
      <c r="DQ88" s="7">
        <f>N('10_Sls_Fcst_FS'!K44)*CHOOSE(wa!$DG88,wa!$DB$47,wa!$DB$48,wa!$DB$49,wa!$DB$50,wa!$DB$51)</f>
        <v>0</v>
      </c>
      <c r="DR88" s="7">
        <f>N('10_Sls_Fcst_FS'!L44)*CHOOSE(wa!$DG88,wa!$DB$47,wa!$DB$48,wa!$DB$49,wa!$DB$50,wa!$DB$51)</f>
        <v>0</v>
      </c>
      <c r="DS88" s="7">
        <f>N('10_Sls_Fcst_FS'!M44)*CHOOSE(wa!$DG88,wa!$DB$47,wa!$DB$48,wa!$DB$49,wa!$DB$50,wa!$DB$51)</f>
        <v>0</v>
      </c>
      <c r="DT88" s="7">
        <f>N('10_Sls_Fcst_FS'!N44)*CHOOSE(wa!$DG88,wa!$DB$47,wa!$DB$48,wa!$DB$49,wa!$DB$50,wa!$DB$51)</f>
        <v>0</v>
      </c>
      <c r="DU88" s="7">
        <f>N('10_Sls_Fcst_FS'!O44)*CHOOSE(wa!$DG88,wa!$DB$47,wa!$DB$48,wa!$DB$49,wa!$DB$50,wa!$DB$51)</f>
        <v>0</v>
      </c>
      <c r="DV88" s="7">
        <f>N('10_Sls_Fcst_FS'!P44)*CHOOSE(wa!$DG88,wa!$DB$47,wa!$DB$48,wa!$DB$49,wa!$DB$50,wa!$DB$51)</f>
        <v>0</v>
      </c>
      <c r="DW88" s="7">
        <f t="shared" si="23"/>
        <v>0</v>
      </c>
      <c r="DX88" s="9"/>
      <c r="DY88" s="7">
        <f>DK88*CHOOSE(wa!$DG88,wa!$DC$47,wa!$DC$48,wa!$DC$49,wa!$DC$50,wa!$DC$51)</f>
        <v>0</v>
      </c>
      <c r="DZ88" s="7">
        <f>DL88*CHOOSE(wa!$DG88,wa!$DC$47,wa!$DC$48,wa!$DC$49,wa!$DC$50,wa!$DC$51)</f>
        <v>0</v>
      </c>
      <c r="EA88" s="7">
        <f>DM88*CHOOSE(wa!$DG88,wa!$DC$47,wa!$DC$48,wa!$DC$49,wa!$DC$50,wa!$DC$51)</f>
        <v>0</v>
      </c>
      <c r="EB88" s="7">
        <f>DN88*CHOOSE(wa!$DG88,wa!$DC$47,wa!$DC$48,wa!$DC$49,wa!$DC$50,wa!$DC$51)</f>
        <v>0</v>
      </c>
      <c r="EC88" s="7">
        <f>DO88*CHOOSE(wa!$DG88,wa!$DC$47,wa!$DC$48,wa!$DC$49,wa!$DC$50,wa!$DC$51)</f>
        <v>0</v>
      </c>
      <c r="ED88" s="7">
        <f>DP88*CHOOSE(wa!$DG88,wa!$DC$47,wa!$DC$48,wa!$DC$49,wa!$DC$50,wa!$DC$51)</f>
        <v>0</v>
      </c>
      <c r="EE88" s="7">
        <f>DQ88*CHOOSE(wa!$DG88,wa!$DC$47,wa!$DC$48,wa!$DC$49,wa!$DC$50,wa!$DC$51)</f>
        <v>0</v>
      </c>
      <c r="EF88" s="7">
        <f>DR88*CHOOSE(wa!$DG88,wa!$DC$47,wa!$DC$48,wa!$DC$49,wa!$DC$50,wa!$DC$51)</f>
        <v>0</v>
      </c>
      <c r="EG88" s="7">
        <f>DS88*CHOOSE(wa!$DG88,wa!$DC$47,wa!$DC$48,wa!$DC$49,wa!$DC$50,wa!$DC$51)</f>
        <v>0</v>
      </c>
      <c r="EH88" s="7">
        <f>DT88*CHOOSE(wa!$DG88,wa!$DC$47,wa!$DC$48,wa!$DC$49,wa!$DC$50,wa!$DC$51)</f>
        <v>0</v>
      </c>
      <c r="EI88" s="7">
        <f>DU88*CHOOSE(wa!$DG88,wa!$DC$47,wa!$DC$48,wa!$DC$49,wa!$DC$50,wa!$DC$51)</f>
        <v>0</v>
      </c>
      <c r="EJ88" s="7">
        <f>DV88*CHOOSE(wa!$DG88,wa!$DC$47,wa!$DC$48,wa!$DC$49,wa!$DC$50,wa!$DC$51)</f>
        <v>0</v>
      </c>
      <c r="EK88">
        <f t="shared" si="29"/>
        <v>0</v>
      </c>
      <c r="EM88">
        <f t="shared" si="241"/>
        <v>0</v>
      </c>
      <c r="EN88">
        <f t="shared" si="30"/>
        <v>0</v>
      </c>
      <c r="EO88">
        <f t="shared" si="31"/>
        <v>0</v>
      </c>
      <c r="EP88">
        <f t="shared" si="32"/>
        <v>0</v>
      </c>
      <c r="EQ88">
        <f t="shared" si="33"/>
        <v>0</v>
      </c>
      <c r="ER88">
        <f t="shared" si="34"/>
        <v>0</v>
      </c>
      <c r="ES88">
        <f t="shared" si="35"/>
        <v>0</v>
      </c>
      <c r="ET88">
        <f t="shared" si="36"/>
        <v>0</v>
      </c>
      <c r="EU88">
        <f t="shared" si="37"/>
        <v>0</v>
      </c>
      <c r="EV88">
        <f t="shared" si="38"/>
        <v>0</v>
      </c>
      <c r="EW88">
        <f t="shared" si="39"/>
        <v>0</v>
      </c>
      <c r="EX88">
        <f t="shared" si="40"/>
        <v>0</v>
      </c>
      <c r="EY88">
        <f t="shared" si="41"/>
        <v>0</v>
      </c>
      <c r="FA88">
        <f t="shared" si="242"/>
        <v>0</v>
      </c>
      <c r="FB88">
        <f t="shared" si="123"/>
        <v>0</v>
      </c>
      <c r="FC88">
        <f t="shared" si="124"/>
        <v>0</v>
      </c>
      <c r="FD88">
        <f t="shared" si="125"/>
        <v>0</v>
      </c>
      <c r="FE88">
        <f t="shared" si="126"/>
        <v>0</v>
      </c>
      <c r="FF88">
        <f t="shared" si="127"/>
        <v>0</v>
      </c>
      <c r="FG88">
        <f t="shared" si="128"/>
        <v>0</v>
      </c>
      <c r="FH88">
        <f t="shared" si="129"/>
        <v>0</v>
      </c>
      <c r="FI88">
        <f t="shared" si="130"/>
        <v>0</v>
      </c>
      <c r="FJ88">
        <f t="shared" si="131"/>
        <v>0</v>
      </c>
      <c r="FK88">
        <f t="shared" si="132"/>
        <v>0</v>
      </c>
      <c r="FL88">
        <f t="shared" si="133"/>
        <v>0</v>
      </c>
      <c r="FM88">
        <f t="shared" si="53"/>
        <v>0</v>
      </c>
      <c r="FO88">
        <f t="shared" si="243"/>
        <v>0</v>
      </c>
      <c r="FP88">
        <f t="shared" si="134"/>
        <v>0</v>
      </c>
      <c r="FQ88">
        <f t="shared" si="135"/>
        <v>0</v>
      </c>
      <c r="FR88">
        <f t="shared" si="136"/>
        <v>0</v>
      </c>
      <c r="FS88">
        <f t="shared" si="137"/>
        <v>0</v>
      </c>
      <c r="FT88">
        <f t="shared" si="138"/>
        <v>0</v>
      </c>
      <c r="FU88">
        <f t="shared" si="139"/>
        <v>0</v>
      </c>
      <c r="FV88">
        <f t="shared" si="140"/>
        <v>0</v>
      </c>
      <c r="FW88">
        <f t="shared" si="141"/>
        <v>0</v>
      </c>
      <c r="FX88">
        <f t="shared" si="142"/>
        <v>0</v>
      </c>
      <c r="FY88">
        <f t="shared" si="143"/>
        <v>0</v>
      </c>
      <c r="FZ88">
        <f t="shared" si="144"/>
        <v>0</v>
      </c>
      <c r="GA88">
        <f t="shared" si="65"/>
        <v>0</v>
      </c>
      <c r="GC88">
        <f t="shared" si="244"/>
        <v>0</v>
      </c>
      <c r="GD88">
        <f t="shared" si="145"/>
        <v>0</v>
      </c>
      <c r="GE88">
        <f t="shared" si="146"/>
        <v>0</v>
      </c>
      <c r="GF88">
        <f t="shared" si="147"/>
        <v>0</v>
      </c>
      <c r="GG88">
        <f t="shared" si="148"/>
        <v>0</v>
      </c>
      <c r="GH88">
        <f t="shared" si="149"/>
        <v>0</v>
      </c>
      <c r="GI88">
        <f t="shared" si="150"/>
        <v>0</v>
      </c>
      <c r="GJ88">
        <f t="shared" si="151"/>
        <v>0</v>
      </c>
      <c r="GK88">
        <f t="shared" si="152"/>
        <v>0</v>
      </c>
      <c r="GL88">
        <f t="shared" si="153"/>
        <v>0</v>
      </c>
      <c r="GM88">
        <f t="shared" si="154"/>
        <v>0</v>
      </c>
      <c r="GN88">
        <f t="shared" si="155"/>
        <v>0</v>
      </c>
      <c r="GO88">
        <f t="shared" si="77"/>
        <v>0</v>
      </c>
    </row>
    <row r="89" spans="1:197" x14ac:dyDescent="0.3">
      <c r="D89" s="63" t="s">
        <v>228</v>
      </c>
      <c r="E89" s="7">
        <v>1</v>
      </c>
      <c r="M89" s="7" t="s">
        <v>335</v>
      </c>
      <c r="N89">
        <f>+N88</f>
        <v>1</v>
      </c>
      <c r="O89">
        <f>+O88</f>
        <v>0</v>
      </c>
      <c r="Q89">
        <f>+O89</f>
        <v>0</v>
      </c>
      <c r="R89" s="7">
        <f>N('8_Sls_Fcst_G'!E45)*CHOOSE(wa!$N89,wa!$K$47,wa!$K$48,wa!$K$49,wa!$K$50,wa!$K$51)</f>
        <v>0</v>
      </c>
      <c r="S89" s="7">
        <f>N('8_Sls_Fcst_G'!F45)*CHOOSE(wa!$N89,wa!$K$47,wa!$K$48,wa!$K$49,wa!$K$50,wa!$K$51)</f>
        <v>0</v>
      </c>
      <c r="T89" s="7">
        <f>N('8_Sls_Fcst_G'!G45)*CHOOSE(wa!$N89,wa!$K$47,wa!$K$48,wa!$K$49,wa!$K$50,wa!$K$51)</f>
        <v>0</v>
      </c>
      <c r="U89" s="7">
        <f>N('8_Sls_Fcst_G'!H45)*CHOOSE(wa!$N89,wa!$K$47,wa!$K$48,wa!$K$49,wa!$K$50,wa!$K$51)</f>
        <v>0</v>
      </c>
      <c r="V89" s="7">
        <f>N('8_Sls_Fcst_G'!I45)*CHOOSE(wa!$N89,wa!$K$47,wa!$K$48,wa!$K$49,wa!$K$50,wa!$K$51)</f>
        <v>0</v>
      </c>
      <c r="W89" s="7">
        <f>N('8_Sls_Fcst_G'!J45)*CHOOSE(wa!$N89,wa!$K$47,wa!$K$48,wa!$K$49,wa!$K$50,wa!$K$51)</f>
        <v>0</v>
      </c>
      <c r="X89" s="7">
        <f>N('8_Sls_Fcst_G'!K45)*CHOOSE(wa!$N89,wa!$K$47,wa!$K$48,wa!$K$49,wa!$K$50,wa!$K$51)</f>
        <v>0</v>
      </c>
      <c r="Y89" s="7">
        <f>N('8_Sls_Fcst_G'!L45)*CHOOSE(wa!$N89,wa!$K$47,wa!$K$48,wa!$K$49,wa!$K$50,wa!$K$51)</f>
        <v>0</v>
      </c>
      <c r="Z89" s="7">
        <f>N('8_Sls_Fcst_G'!M45)*CHOOSE(wa!$N89,wa!$K$47,wa!$K$48,wa!$K$49,wa!$K$50,wa!$K$51)</f>
        <v>0</v>
      </c>
      <c r="AA89" s="7">
        <f>N('8_Sls_Fcst_G'!N45)*CHOOSE(wa!$N89,wa!$K$47,wa!$K$48,wa!$K$49,wa!$K$50,wa!$K$51)</f>
        <v>0</v>
      </c>
      <c r="AB89" s="7">
        <f>N('8_Sls_Fcst_G'!O45)*CHOOSE(wa!$N89,wa!$K$47,wa!$K$48,wa!$K$49,wa!$K$50,wa!$K$51)</f>
        <v>0</v>
      </c>
      <c r="AC89" s="7">
        <f>N('8_Sls_Fcst_G'!P45)*CHOOSE(wa!$N89,wa!$K$47,wa!$K$48,wa!$K$49,wa!$K$50,wa!$K$51)</f>
        <v>0</v>
      </c>
      <c r="AD89" s="7">
        <f t="shared" si="22"/>
        <v>0</v>
      </c>
      <c r="AF89" s="7">
        <f>R89*CHOOSE(wa!$N89,wa!$L$47,wa!$L$48,wa!$L$49,wa!$L$50,wa!$L$51)</f>
        <v>0</v>
      </c>
      <c r="AG89" s="7">
        <f>S89*CHOOSE(wa!$N89,wa!$L$47,wa!$L$48,wa!$L$49,wa!$L$50,wa!$L$51)</f>
        <v>0</v>
      </c>
      <c r="AH89" s="7">
        <f>T89*CHOOSE(wa!$N89,wa!$L$47,wa!$L$48,wa!$L$49,wa!$L$50,wa!$L$51)</f>
        <v>0</v>
      </c>
      <c r="AI89" s="7">
        <f>U89*CHOOSE(wa!$N89,wa!$L$47,wa!$L$48,wa!$L$49,wa!$L$50,wa!$L$51)</f>
        <v>0</v>
      </c>
      <c r="AJ89" s="7">
        <f>V89*CHOOSE(wa!$N89,wa!$L$47,wa!$L$48,wa!$L$49,wa!$L$50,wa!$L$51)</f>
        <v>0</v>
      </c>
      <c r="AK89" s="7">
        <f>W89*CHOOSE(wa!$N89,wa!$L$47,wa!$L$48,wa!$L$49,wa!$L$50,wa!$L$51)</f>
        <v>0</v>
      </c>
      <c r="AL89" s="7">
        <f>X89*CHOOSE(wa!$N89,wa!$L$47,wa!$L$48,wa!$L$49,wa!$L$50,wa!$L$51)</f>
        <v>0</v>
      </c>
      <c r="AM89" s="7">
        <f>Y89*CHOOSE(wa!$N89,wa!$L$47,wa!$L$48,wa!$L$49,wa!$L$50,wa!$L$51)</f>
        <v>0</v>
      </c>
      <c r="AN89" s="7">
        <f>Z89*CHOOSE(wa!$N89,wa!$L$47,wa!$L$48,wa!$L$49,wa!$L$50,wa!$L$51)</f>
        <v>0</v>
      </c>
      <c r="AO89" s="7">
        <f>AA89*CHOOSE(wa!$N89,wa!$L$47,wa!$L$48,wa!$L$49,wa!$L$50,wa!$L$51)</f>
        <v>0</v>
      </c>
      <c r="AP89" s="7">
        <f>AB89*CHOOSE(wa!$N89,wa!$L$47,wa!$L$48,wa!$L$49,wa!$L$50,wa!$L$51)</f>
        <v>0</v>
      </c>
      <c r="AQ89" s="7">
        <f>AC89*CHOOSE(wa!$N89,wa!$L$47,wa!$L$48,wa!$L$49,wa!$L$50,wa!$L$51)</f>
        <v>0</v>
      </c>
      <c r="AR89">
        <f t="shared" si="78"/>
        <v>0</v>
      </c>
      <c r="AT89">
        <f t="shared" si="233"/>
        <v>0</v>
      </c>
      <c r="AU89">
        <f t="shared" ref="AU89:BE89" si="277">+IF($N89=AU$47,1,0)*S89</f>
        <v>0</v>
      </c>
      <c r="AV89">
        <f t="shared" si="277"/>
        <v>0</v>
      </c>
      <c r="AW89">
        <f t="shared" si="277"/>
        <v>0</v>
      </c>
      <c r="AX89">
        <f t="shared" si="277"/>
        <v>0</v>
      </c>
      <c r="AY89">
        <f t="shared" si="277"/>
        <v>0</v>
      </c>
      <c r="AZ89">
        <f t="shared" si="277"/>
        <v>0</v>
      </c>
      <c r="BA89">
        <f t="shared" si="277"/>
        <v>0</v>
      </c>
      <c r="BB89">
        <f t="shared" si="277"/>
        <v>0</v>
      </c>
      <c r="BC89">
        <f t="shared" si="277"/>
        <v>0</v>
      </c>
      <c r="BD89">
        <f t="shared" si="277"/>
        <v>0</v>
      </c>
      <c r="BE89">
        <f t="shared" si="277"/>
        <v>0</v>
      </c>
      <c r="BF89">
        <f t="shared" si="80"/>
        <v>0</v>
      </c>
      <c r="BH89">
        <f t="shared" si="235"/>
        <v>0</v>
      </c>
      <c r="BI89">
        <f t="shared" ref="BI89:BS89" si="278">+IF($N89=BI$47,1,0)*S89</f>
        <v>0</v>
      </c>
      <c r="BJ89">
        <f t="shared" si="278"/>
        <v>0</v>
      </c>
      <c r="BK89">
        <f t="shared" si="278"/>
        <v>0</v>
      </c>
      <c r="BL89">
        <f t="shared" si="278"/>
        <v>0</v>
      </c>
      <c r="BM89">
        <f t="shared" si="278"/>
        <v>0</v>
      </c>
      <c r="BN89">
        <f t="shared" si="278"/>
        <v>0</v>
      </c>
      <c r="BO89">
        <f t="shared" si="278"/>
        <v>0</v>
      </c>
      <c r="BP89">
        <f t="shared" si="278"/>
        <v>0</v>
      </c>
      <c r="BQ89">
        <f t="shared" si="278"/>
        <v>0</v>
      </c>
      <c r="BR89">
        <f t="shared" si="278"/>
        <v>0</v>
      </c>
      <c r="BS89">
        <f t="shared" si="278"/>
        <v>0</v>
      </c>
      <c r="BT89">
        <f t="shared" si="82"/>
        <v>0</v>
      </c>
      <c r="BV89">
        <f t="shared" si="237"/>
        <v>0</v>
      </c>
      <c r="BW89">
        <f t="shared" ref="BW89:CG89" si="279">+IF($N89=BW$47,1,0)*S89</f>
        <v>0</v>
      </c>
      <c r="BX89">
        <f t="shared" si="279"/>
        <v>0</v>
      </c>
      <c r="BY89">
        <f t="shared" si="279"/>
        <v>0</v>
      </c>
      <c r="BZ89">
        <f t="shared" si="279"/>
        <v>0</v>
      </c>
      <c r="CA89">
        <f t="shared" si="279"/>
        <v>0</v>
      </c>
      <c r="CB89">
        <f t="shared" si="279"/>
        <v>0</v>
      </c>
      <c r="CC89">
        <f t="shared" si="279"/>
        <v>0</v>
      </c>
      <c r="CD89">
        <f t="shared" si="279"/>
        <v>0</v>
      </c>
      <c r="CE89">
        <f t="shared" si="279"/>
        <v>0</v>
      </c>
      <c r="CF89">
        <f t="shared" si="279"/>
        <v>0</v>
      </c>
      <c r="CG89">
        <f t="shared" si="279"/>
        <v>0</v>
      </c>
      <c r="CH89">
        <f t="shared" si="84"/>
        <v>0</v>
      </c>
      <c r="CJ89">
        <f t="shared" si="239"/>
        <v>0</v>
      </c>
      <c r="CK89">
        <f t="shared" ref="CK89:CU89" si="280">+IF($N89=CK$47,1,0)*S89</f>
        <v>0</v>
      </c>
      <c r="CL89">
        <f t="shared" si="280"/>
        <v>0</v>
      </c>
      <c r="CM89">
        <f t="shared" si="280"/>
        <v>0</v>
      </c>
      <c r="CN89">
        <f t="shared" si="280"/>
        <v>0</v>
      </c>
      <c r="CO89">
        <f t="shared" si="280"/>
        <v>0</v>
      </c>
      <c r="CP89">
        <f t="shared" si="280"/>
        <v>0</v>
      </c>
      <c r="CQ89">
        <f t="shared" si="280"/>
        <v>0</v>
      </c>
      <c r="CR89">
        <f t="shared" si="280"/>
        <v>0</v>
      </c>
      <c r="CS89">
        <f t="shared" si="280"/>
        <v>0</v>
      </c>
      <c r="CT89">
        <f t="shared" si="280"/>
        <v>0</v>
      </c>
      <c r="CU89">
        <f t="shared" si="280"/>
        <v>0</v>
      </c>
      <c r="CV89">
        <f t="shared" si="86"/>
        <v>0</v>
      </c>
      <c r="DF89" t="s">
        <v>336</v>
      </c>
      <c r="DG89">
        <f>+DG88</f>
        <v>1</v>
      </c>
      <c r="DH89">
        <f>+DH88</f>
        <v>0</v>
      </c>
      <c r="DJ89">
        <f>+DH89</f>
        <v>0</v>
      </c>
      <c r="DK89" s="7">
        <f>N('10_Sls_Fcst_FS'!E45)*CHOOSE(wa!$DG89,wa!$DD$47,wa!$DD$48,wa!$DD$49,wa!$DD$50,wa!$DD$51)</f>
        <v>0</v>
      </c>
      <c r="DL89" s="7">
        <f>N('10_Sls_Fcst_FS'!F45)*CHOOSE(wa!$DG89,wa!$DD$47,wa!$DD$48,wa!$DD$49,wa!$DD$50,wa!$DD$51)</f>
        <v>0</v>
      </c>
      <c r="DM89" s="7">
        <f>N('10_Sls_Fcst_FS'!G45)*CHOOSE(wa!$DG89,wa!$DD$47,wa!$DD$48,wa!$DD$49,wa!$DD$50,wa!$DD$51)</f>
        <v>0</v>
      </c>
      <c r="DN89" s="7">
        <f>N('10_Sls_Fcst_FS'!H45)*CHOOSE(wa!$DG89,wa!$DD$47,wa!$DD$48,wa!$DD$49,wa!$DD$50,wa!$DD$51)</f>
        <v>0</v>
      </c>
      <c r="DO89" s="7">
        <f>N('10_Sls_Fcst_FS'!I45)*CHOOSE(wa!$DG89,wa!$DD$47,wa!$DD$48,wa!$DD$49,wa!$DD$50,wa!$DD$51)</f>
        <v>0</v>
      </c>
      <c r="DP89" s="7">
        <f>N('10_Sls_Fcst_FS'!J45)*CHOOSE(wa!$DG89,wa!$DD$47,wa!$DD$48,wa!$DD$49,wa!$DD$50,wa!$DD$51)</f>
        <v>0</v>
      </c>
      <c r="DQ89" s="7">
        <f>N('10_Sls_Fcst_FS'!K45)*CHOOSE(wa!$DG89,wa!$DD$47,wa!$DD$48,wa!$DD$49,wa!$DD$50,wa!$DD$51)</f>
        <v>0</v>
      </c>
      <c r="DR89" s="7">
        <f>N('10_Sls_Fcst_FS'!L45)*CHOOSE(wa!$DG89,wa!$DD$47,wa!$DD$48,wa!$DD$49,wa!$DD$50,wa!$DD$51)</f>
        <v>0</v>
      </c>
      <c r="DS89" s="7">
        <f>N('10_Sls_Fcst_FS'!M45)*CHOOSE(wa!$DG89,wa!$DD$47,wa!$DD$48,wa!$DD$49,wa!$DD$50,wa!$DD$51)</f>
        <v>0</v>
      </c>
      <c r="DT89" s="7">
        <f>N('10_Sls_Fcst_FS'!N45)*CHOOSE(wa!$DG89,wa!$DD$47,wa!$DD$48,wa!$DD$49,wa!$DD$50,wa!$DD$51)</f>
        <v>0</v>
      </c>
      <c r="DU89" s="7">
        <f>N('10_Sls_Fcst_FS'!O45)*CHOOSE(wa!$DG89,wa!$DD$47,wa!$DD$48,wa!$DD$49,wa!$DD$50,wa!$DD$51)</f>
        <v>0</v>
      </c>
      <c r="DV89" s="7">
        <f>N('10_Sls_Fcst_FS'!P45)*CHOOSE(wa!$DG89,wa!$DD$47,wa!$DD$48,wa!$DD$49,wa!$DD$50,wa!$DD$51)</f>
        <v>0</v>
      </c>
      <c r="DW89" s="7">
        <f t="shared" si="23"/>
        <v>0</v>
      </c>
      <c r="DX89" s="9"/>
      <c r="DY89" s="7">
        <f>DK89*CHOOSE(wa!$DG89,wa!$DE$47,wa!$DE$48,wa!$DE$49,wa!$DE$50,wa!$DE$51)</f>
        <v>0</v>
      </c>
      <c r="DZ89" s="7">
        <f>DL89*CHOOSE(wa!$DG89,wa!$DE$47,wa!$DE$48,wa!$DE$49,wa!$DE$50,wa!$DE$51)</f>
        <v>0</v>
      </c>
      <c r="EA89" s="7">
        <f>DM89*CHOOSE(wa!$DG89,wa!$DE$47,wa!$DE$48,wa!$DE$49,wa!$DE$50,wa!$DE$51)</f>
        <v>0</v>
      </c>
      <c r="EB89" s="7">
        <f>DN89*CHOOSE(wa!$DG89,wa!$DE$47,wa!$DE$48,wa!$DE$49,wa!$DE$50,wa!$DE$51)</f>
        <v>0</v>
      </c>
      <c r="EC89" s="7">
        <f>DO89*CHOOSE(wa!$DG89,wa!$DE$47,wa!$DE$48,wa!$DE$49,wa!$DE$50,wa!$DE$51)</f>
        <v>0</v>
      </c>
      <c r="ED89" s="7">
        <f>DP89*CHOOSE(wa!$DG89,wa!$DE$47,wa!$DE$48,wa!$DE$49,wa!$DE$50,wa!$DE$51)</f>
        <v>0</v>
      </c>
      <c r="EE89" s="7">
        <f>DQ89*CHOOSE(wa!$DG89,wa!$DE$47,wa!$DE$48,wa!$DE$49,wa!$DE$50,wa!$DE$51)</f>
        <v>0</v>
      </c>
      <c r="EF89" s="7">
        <f>DR89*CHOOSE(wa!$DG89,wa!$DE$47,wa!$DE$48,wa!$DE$49,wa!$DE$50,wa!$DE$51)</f>
        <v>0</v>
      </c>
      <c r="EG89" s="7">
        <f>DS89*CHOOSE(wa!$DG89,wa!$DE$47,wa!$DE$48,wa!$DE$49,wa!$DE$50,wa!$DE$51)</f>
        <v>0</v>
      </c>
      <c r="EH89" s="7">
        <f>DT89*CHOOSE(wa!$DG89,wa!$DE$47,wa!$DE$48,wa!$DE$49,wa!$DE$50,wa!$DE$51)</f>
        <v>0</v>
      </c>
      <c r="EI89" s="7">
        <f>DU89*CHOOSE(wa!$DG89,wa!$DE$47,wa!$DE$48,wa!$DE$49,wa!$DE$50,wa!$DE$51)</f>
        <v>0</v>
      </c>
      <c r="EJ89" s="7">
        <f>DV89*CHOOSE(wa!$DG89,wa!$DE$47,wa!$DE$48,wa!$DE$49,wa!$DE$50,wa!$DE$51)</f>
        <v>0</v>
      </c>
      <c r="EK89">
        <f t="shared" si="29"/>
        <v>0</v>
      </c>
      <c r="EM89">
        <f t="shared" si="241"/>
        <v>0</v>
      </c>
      <c r="EN89">
        <f t="shared" si="30"/>
        <v>0</v>
      </c>
      <c r="EO89">
        <f t="shared" si="31"/>
        <v>0</v>
      </c>
      <c r="EP89">
        <f t="shared" si="32"/>
        <v>0</v>
      </c>
      <c r="EQ89">
        <f t="shared" si="33"/>
        <v>0</v>
      </c>
      <c r="ER89">
        <f t="shared" si="34"/>
        <v>0</v>
      </c>
      <c r="ES89">
        <f t="shared" si="35"/>
        <v>0</v>
      </c>
      <c r="ET89">
        <f t="shared" si="36"/>
        <v>0</v>
      </c>
      <c r="EU89">
        <f t="shared" si="37"/>
        <v>0</v>
      </c>
      <c r="EV89">
        <f t="shared" si="38"/>
        <v>0</v>
      </c>
      <c r="EW89">
        <f t="shared" si="39"/>
        <v>0</v>
      </c>
      <c r="EX89">
        <f t="shared" si="40"/>
        <v>0</v>
      </c>
      <c r="EY89">
        <f t="shared" si="41"/>
        <v>0</v>
      </c>
      <c r="FA89">
        <f t="shared" si="242"/>
        <v>0</v>
      </c>
      <c r="FB89">
        <f t="shared" si="123"/>
        <v>0</v>
      </c>
      <c r="FC89">
        <f t="shared" si="124"/>
        <v>0</v>
      </c>
      <c r="FD89">
        <f t="shared" si="125"/>
        <v>0</v>
      </c>
      <c r="FE89">
        <f t="shared" si="126"/>
        <v>0</v>
      </c>
      <c r="FF89">
        <f t="shared" si="127"/>
        <v>0</v>
      </c>
      <c r="FG89">
        <f t="shared" si="128"/>
        <v>0</v>
      </c>
      <c r="FH89">
        <f t="shared" si="129"/>
        <v>0</v>
      </c>
      <c r="FI89">
        <f t="shared" si="130"/>
        <v>0</v>
      </c>
      <c r="FJ89">
        <f t="shared" si="131"/>
        <v>0</v>
      </c>
      <c r="FK89">
        <f t="shared" si="132"/>
        <v>0</v>
      </c>
      <c r="FL89">
        <f t="shared" si="133"/>
        <v>0</v>
      </c>
      <c r="FM89">
        <f t="shared" si="53"/>
        <v>0</v>
      </c>
      <c r="FO89">
        <f t="shared" si="243"/>
        <v>0</v>
      </c>
      <c r="FP89">
        <f t="shared" si="134"/>
        <v>0</v>
      </c>
      <c r="FQ89">
        <f t="shared" si="135"/>
        <v>0</v>
      </c>
      <c r="FR89">
        <f t="shared" si="136"/>
        <v>0</v>
      </c>
      <c r="FS89">
        <f t="shared" si="137"/>
        <v>0</v>
      </c>
      <c r="FT89">
        <f t="shared" si="138"/>
        <v>0</v>
      </c>
      <c r="FU89">
        <f t="shared" si="139"/>
        <v>0</v>
      </c>
      <c r="FV89">
        <f t="shared" si="140"/>
        <v>0</v>
      </c>
      <c r="FW89">
        <f t="shared" si="141"/>
        <v>0</v>
      </c>
      <c r="FX89">
        <f t="shared" si="142"/>
        <v>0</v>
      </c>
      <c r="FY89">
        <f t="shared" si="143"/>
        <v>0</v>
      </c>
      <c r="FZ89">
        <f t="shared" si="144"/>
        <v>0</v>
      </c>
      <c r="GA89">
        <f t="shared" si="65"/>
        <v>0</v>
      </c>
      <c r="GC89">
        <f t="shared" si="244"/>
        <v>0</v>
      </c>
      <c r="GD89">
        <f t="shared" si="145"/>
        <v>0</v>
      </c>
      <c r="GE89">
        <f t="shared" si="146"/>
        <v>0</v>
      </c>
      <c r="GF89">
        <f t="shared" si="147"/>
        <v>0</v>
      </c>
      <c r="GG89">
        <f t="shared" si="148"/>
        <v>0</v>
      </c>
      <c r="GH89">
        <f t="shared" si="149"/>
        <v>0</v>
      </c>
      <c r="GI89">
        <f t="shared" si="150"/>
        <v>0</v>
      </c>
      <c r="GJ89">
        <f t="shared" si="151"/>
        <v>0</v>
      </c>
      <c r="GK89">
        <f t="shared" si="152"/>
        <v>0</v>
      </c>
      <c r="GL89">
        <f t="shared" si="153"/>
        <v>0</v>
      </c>
      <c r="GM89">
        <f t="shared" si="154"/>
        <v>0</v>
      </c>
      <c r="GN89">
        <f t="shared" si="155"/>
        <v>0</v>
      </c>
      <c r="GO89">
        <f t="shared" si="77"/>
        <v>0</v>
      </c>
    </row>
    <row r="90" spans="1:197" x14ac:dyDescent="0.3">
      <c r="D90" s="63" t="s">
        <v>229</v>
      </c>
      <c r="E90" s="7">
        <v>1</v>
      </c>
      <c r="M90" s="7" t="s">
        <v>336</v>
      </c>
      <c r="N90" s="7">
        <v>1</v>
      </c>
      <c r="O90" s="7">
        <f>+IF(N90=1,0,1)</f>
        <v>0</v>
      </c>
      <c r="P90" s="7">
        <f>+O90</f>
        <v>0</v>
      </c>
      <c r="Q90" s="7"/>
      <c r="R90" s="7">
        <f>N('8_Sls_Fcst_G'!E46)*CHOOSE(wa!$N90,wa!$I$47,wa!$I$48,wa!$I$49,wa!$I$50,wa!$I$51)</f>
        <v>0</v>
      </c>
      <c r="S90" s="7">
        <f>N('8_Sls_Fcst_G'!F46)*CHOOSE(wa!$N90,wa!$I$47,wa!$I$48,wa!$I$49,wa!$I$50,wa!$I$51)</f>
        <v>0</v>
      </c>
      <c r="T90" s="7">
        <f>N('8_Sls_Fcst_G'!G46)*CHOOSE(wa!$N90,wa!$I$47,wa!$I$48,wa!$I$49,wa!$I$50,wa!$I$51)</f>
        <v>0</v>
      </c>
      <c r="U90" s="7">
        <f>N('8_Sls_Fcst_G'!H46)*CHOOSE(wa!$N90,wa!$I$47,wa!$I$48,wa!$I$49,wa!$I$50,wa!$I$51)</f>
        <v>0</v>
      </c>
      <c r="V90" s="7">
        <f>N('8_Sls_Fcst_G'!I46)*CHOOSE(wa!$N90,wa!$I$47,wa!$I$48,wa!$I$49,wa!$I$50,wa!$I$51)</f>
        <v>0</v>
      </c>
      <c r="W90" s="7">
        <f>N('8_Sls_Fcst_G'!J46)*CHOOSE(wa!$N90,wa!$I$47,wa!$I$48,wa!$I$49,wa!$I$50,wa!$I$51)</f>
        <v>0</v>
      </c>
      <c r="X90" s="7">
        <f>N('8_Sls_Fcst_G'!K46)*CHOOSE(wa!$N90,wa!$I$47,wa!$I$48,wa!$I$49,wa!$I$50,wa!$I$51)</f>
        <v>0</v>
      </c>
      <c r="Y90" s="7">
        <f>N('8_Sls_Fcst_G'!L46)*CHOOSE(wa!$N90,wa!$I$47,wa!$I$48,wa!$I$49,wa!$I$50,wa!$I$51)</f>
        <v>0</v>
      </c>
      <c r="Z90" s="7">
        <f>N('8_Sls_Fcst_G'!M46)*CHOOSE(wa!$N90,wa!$I$47,wa!$I$48,wa!$I$49,wa!$I$50,wa!$I$51)</f>
        <v>0</v>
      </c>
      <c r="AA90" s="7">
        <f>N('8_Sls_Fcst_G'!N46)*CHOOSE(wa!$N90,wa!$I$47,wa!$I$48,wa!$I$49,wa!$I$50,wa!$I$51)</f>
        <v>0</v>
      </c>
      <c r="AB90" s="7">
        <f>N('8_Sls_Fcst_G'!O46)*CHOOSE(wa!$N90,wa!$I$47,wa!$I$48,wa!$I$49,wa!$I$50,wa!$I$51)</f>
        <v>0</v>
      </c>
      <c r="AC90" s="7">
        <f>N('8_Sls_Fcst_G'!P46)*CHOOSE(wa!$N90,wa!$I$47,wa!$I$48,wa!$I$49,wa!$I$50,wa!$I$51)</f>
        <v>0</v>
      </c>
      <c r="AD90" s="7">
        <f t="shared" si="22"/>
        <v>0</v>
      </c>
      <c r="AF90" s="7">
        <f>R90*CHOOSE(wa!$N90,wa!$J$47,wa!$J$48,wa!$J$49,wa!$J$50,wa!$J$51)</f>
        <v>0</v>
      </c>
      <c r="AG90" s="7">
        <f>S90*CHOOSE(wa!$N90,wa!$J$47,wa!$J$48,wa!$J$49,wa!$J$50,wa!$J$51)</f>
        <v>0</v>
      </c>
      <c r="AH90" s="7">
        <f>T90*CHOOSE(wa!$N90,wa!$J$47,wa!$J$48,wa!$J$49,wa!$J$50,wa!$J$51)</f>
        <v>0</v>
      </c>
      <c r="AI90" s="7">
        <f>U90*CHOOSE(wa!$N90,wa!$J$47,wa!$J$48,wa!$J$49,wa!$J$50,wa!$J$51)</f>
        <v>0</v>
      </c>
      <c r="AJ90" s="7">
        <f>V90*CHOOSE(wa!$N90,wa!$J$47,wa!$J$48,wa!$J$49,wa!$J$50,wa!$J$51)</f>
        <v>0</v>
      </c>
      <c r="AK90" s="7">
        <f>W90*CHOOSE(wa!$N90,wa!$J$47,wa!$J$48,wa!$J$49,wa!$J$50,wa!$J$51)</f>
        <v>0</v>
      </c>
      <c r="AL90" s="7">
        <f>X90*CHOOSE(wa!$N90,wa!$J$47,wa!$J$48,wa!$J$49,wa!$J$50,wa!$J$51)</f>
        <v>0</v>
      </c>
      <c r="AM90" s="7">
        <f>Y90*CHOOSE(wa!$N90,wa!$J$47,wa!$J$48,wa!$J$49,wa!$J$50,wa!$J$51)</f>
        <v>0</v>
      </c>
      <c r="AN90" s="7">
        <f>Z90*CHOOSE(wa!$N90,wa!$J$47,wa!$J$48,wa!$J$49,wa!$J$50,wa!$J$51)</f>
        <v>0</v>
      </c>
      <c r="AO90" s="7">
        <f>AA90*CHOOSE(wa!$N90,wa!$J$47,wa!$J$48,wa!$J$49,wa!$J$50,wa!$J$51)</f>
        <v>0</v>
      </c>
      <c r="AP90" s="7">
        <f>AB90*CHOOSE(wa!$N90,wa!$J$47,wa!$J$48,wa!$J$49,wa!$J$50,wa!$J$51)</f>
        <v>0</v>
      </c>
      <c r="AQ90" s="7">
        <f>AC90*CHOOSE(wa!$N90,wa!$J$47,wa!$J$48,wa!$J$49,wa!$J$50,wa!$J$51)</f>
        <v>0</v>
      </c>
      <c r="AR90">
        <f t="shared" si="78"/>
        <v>0</v>
      </c>
      <c r="AT90">
        <f t="shared" si="233"/>
        <v>0</v>
      </c>
      <c r="AU90">
        <f t="shared" ref="AU90:BE90" si="281">+IF($N90=AU$47,1,0)*S90</f>
        <v>0</v>
      </c>
      <c r="AV90">
        <f t="shared" si="281"/>
        <v>0</v>
      </c>
      <c r="AW90">
        <f t="shared" si="281"/>
        <v>0</v>
      </c>
      <c r="AX90">
        <f t="shared" si="281"/>
        <v>0</v>
      </c>
      <c r="AY90">
        <f t="shared" si="281"/>
        <v>0</v>
      </c>
      <c r="AZ90">
        <f t="shared" si="281"/>
        <v>0</v>
      </c>
      <c r="BA90">
        <f t="shared" si="281"/>
        <v>0</v>
      </c>
      <c r="BB90">
        <f t="shared" si="281"/>
        <v>0</v>
      </c>
      <c r="BC90">
        <f t="shared" si="281"/>
        <v>0</v>
      </c>
      <c r="BD90">
        <f t="shared" si="281"/>
        <v>0</v>
      </c>
      <c r="BE90">
        <f t="shared" si="281"/>
        <v>0</v>
      </c>
      <c r="BF90">
        <f t="shared" si="80"/>
        <v>0</v>
      </c>
      <c r="BH90">
        <f t="shared" si="235"/>
        <v>0</v>
      </c>
      <c r="BI90">
        <f t="shared" ref="BI90:BS90" si="282">+IF($N90=BI$47,1,0)*S90</f>
        <v>0</v>
      </c>
      <c r="BJ90">
        <f t="shared" si="282"/>
        <v>0</v>
      </c>
      <c r="BK90">
        <f t="shared" si="282"/>
        <v>0</v>
      </c>
      <c r="BL90">
        <f t="shared" si="282"/>
        <v>0</v>
      </c>
      <c r="BM90">
        <f t="shared" si="282"/>
        <v>0</v>
      </c>
      <c r="BN90">
        <f t="shared" si="282"/>
        <v>0</v>
      </c>
      <c r="BO90">
        <f t="shared" si="282"/>
        <v>0</v>
      </c>
      <c r="BP90">
        <f t="shared" si="282"/>
        <v>0</v>
      </c>
      <c r="BQ90">
        <f t="shared" si="282"/>
        <v>0</v>
      </c>
      <c r="BR90">
        <f t="shared" si="282"/>
        <v>0</v>
      </c>
      <c r="BS90">
        <f t="shared" si="282"/>
        <v>0</v>
      </c>
      <c r="BT90">
        <f t="shared" si="82"/>
        <v>0</v>
      </c>
      <c r="BV90">
        <f t="shared" si="237"/>
        <v>0</v>
      </c>
      <c r="BW90">
        <f t="shared" ref="BW90:CG90" si="283">+IF($N90=BW$47,1,0)*S90</f>
        <v>0</v>
      </c>
      <c r="BX90">
        <f t="shared" si="283"/>
        <v>0</v>
      </c>
      <c r="BY90">
        <f t="shared" si="283"/>
        <v>0</v>
      </c>
      <c r="BZ90">
        <f t="shared" si="283"/>
        <v>0</v>
      </c>
      <c r="CA90">
        <f t="shared" si="283"/>
        <v>0</v>
      </c>
      <c r="CB90">
        <f t="shared" si="283"/>
        <v>0</v>
      </c>
      <c r="CC90">
        <f t="shared" si="283"/>
        <v>0</v>
      </c>
      <c r="CD90">
        <f t="shared" si="283"/>
        <v>0</v>
      </c>
      <c r="CE90">
        <f t="shared" si="283"/>
        <v>0</v>
      </c>
      <c r="CF90">
        <f t="shared" si="283"/>
        <v>0</v>
      </c>
      <c r="CG90">
        <f t="shared" si="283"/>
        <v>0</v>
      </c>
      <c r="CH90">
        <f t="shared" si="84"/>
        <v>0</v>
      </c>
      <c r="CJ90">
        <f t="shared" si="239"/>
        <v>0</v>
      </c>
      <c r="CK90">
        <f t="shared" ref="CK90:CU90" si="284">+IF($N90=CK$47,1,0)*S90</f>
        <v>0</v>
      </c>
      <c r="CL90">
        <f t="shared" si="284"/>
        <v>0</v>
      </c>
      <c r="CM90">
        <f t="shared" si="284"/>
        <v>0</v>
      </c>
      <c r="CN90">
        <f t="shared" si="284"/>
        <v>0</v>
      </c>
      <c r="CO90">
        <f t="shared" si="284"/>
        <v>0</v>
      </c>
      <c r="CP90">
        <f t="shared" si="284"/>
        <v>0</v>
      </c>
      <c r="CQ90">
        <f t="shared" si="284"/>
        <v>0</v>
      </c>
      <c r="CR90">
        <f t="shared" si="284"/>
        <v>0</v>
      </c>
      <c r="CS90">
        <f t="shared" si="284"/>
        <v>0</v>
      </c>
      <c r="CT90">
        <f t="shared" si="284"/>
        <v>0</v>
      </c>
      <c r="CU90">
        <f t="shared" si="284"/>
        <v>0</v>
      </c>
      <c r="CV90">
        <f t="shared" si="86"/>
        <v>0</v>
      </c>
      <c r="DF90" s="7" t="s">
        <v>337</v>
      </c>
      <c r="DG90" s="7">
        <v>1</v>
      </c>
      <c r="DH90" s="7">
        <f>+IF(DG90=1,0,1)</f>
        <v>0</v>
      </c>
      <c r="DI90" s="7">
        <f>+DH90</f>
        <v>0</v>
      </c>
      <c r="DJ90" s="7"/>
      <c r="DK90" s="7">
        <f>N('10_Sls_Fcst_FS'!E46)*CHOOSE(wa!$DG90,wa!$DB$47,wa!$DB$48,wa!$DB$49,wa!$DB$50,wa!$DB$51)</f>
        <v>0</v>
      </c>
      <c r="DL90" s="7">
        <f>N('10_Sls_Fcst_FS'!F46)*CHOOSE(wa!$DG90,wa!$DB$47,wa!$DB$48,wa!$DB$49,wa!$DB$50,wa!$DB$51)</f>
        <v>0</v>
      </c>
      <c r="DM90" s="7">
        <f>N('10_Sls_Fcst_FS'!G46)*CHOOSE(wa!$DG90,wa!$DB$47,wa!$DB$48,wa!$DB$49,wa!$DB$50,wa!$DB$51)</f>
        <v>0</v>
      </c>
      <c r="DN90" s="7">
        <f>N('10_Sls_Fcst_FS'!H46)*CHOOSE(wa!$DG90,wa!$DB$47,wa!$DB$48,wa!$DB$49,wa!$DB$50,wa!$DB$51)</f>
        <v>0</v>
      </c>
      <c r="DO90" s="7">
        <f>N('10_Sls_Fcst_FS'!I46)*CHOOSE(wa!$DG90,wa!$DB$47,wa!$DB$48,wa!$DB$49,wa!$DB$50,wa!$DB$51)</f>
        <v>0</v>
      </c>
      <c r="DP90" s="7">
        <f>N('10_Sls_Fcst_FS'!J46)*CHOOSE(wa!$DG90,wa!$DB$47,wa!$DB$48,wa!$DB$49,wa!$DB$50,wa!$DB$51)</f>
        <v>0</v>
      </c>
      <c r="DQ90" s="7">
        <f>N('10_Sls_Fcst_FS'!K46)*CHOOSE(wa!$DG90,wa!$DB$47,wa!$DB$48,wa!$DB$49,wa!$DB$50,wa!$DB$51)</f>
        <v>0</v>
      </c>
      <c r="DR90" s="7">
        <f>N('10_Sls_Fcst_FS'!L46)*CHOOSE(wa!$DG90,wa!$DB$47,wa!$DB$48,wa!$DB$49,wa!$DB$50,wa!$DB$51)</f>
        <v>0</v>
      </c>
      <c r="DS90" s="7">
        <f>N('10_Sls_Fcst_FS'!M46)*CHOOSE(wa!$DG90,wa!$DB$47,wa!$DB$48,wa!$DB$49,wa!$DB$50,wa!$DB$51)</f>
        <v>0</v>
      </c>
      <c r="DT90" s="7">
        <f>N('10_Sls_Fcst_FS'!N46)*CHOOSE(wa!$DG90,wa!$DB$47,wa!$DB$48,wa!$DB$49,wa!$DB$50,wa!$DB$51)</f>
        <v>0</v>
      </c>
      <c r="DU90" s="7">
        <f>N('10_Sls_Fcst_FS'!O46)*CHOOSE(wa!$DG90,wa!$DB$47,wa!$DB$48,wa!$DB$49,wa!$DB$50,wa!$DB$51)</f>
        <v>0</v>
      </c>
      <c r="DV90" s="7">
        <f>N('10_Sls_Fcst_FS'!P46)*CHOOSE(wa!$DG90,wa!$DB$47,wa!$DB$48,wa!$DB$49,wa!$DB$50,wa!$DB$51)</f>
        <v>0</v>
      </c>
      <c r="DW90" s="7">
        <f t="shared" si="23"/>
        <v>0</v>
      </c>
      <c r="DX90" s="9"/>
      <c r="DY90" s="7">
        <f>DK90*CHOOSE(wa!$DG90,wa!$DC$47,wa!$DC$48,wa!$DC$49,wa!$DC$50,wa!$DC$51)</f>
        <v>0</v>
      </c>
      <c r="DZ90" s="7">
        <f>DL90*CHOOSE(wa!$DG90,wa!$DC$47,wa!$DC$48,wa!$DC$49,wa!$DC$50,wa!$DC$51)</f>
        <v>0</v>
      </c>
      <c r="EA90" s="7">
        <f>DM90*CHOOSE(wa!$DG90,wa!$DC$47,wa!$DC$48,wa!$DC$49,wa!$DC$50,wa!$DC$51)</f>
        <v>0</v>
      </c>
      <c r="EB90" s="7">
        <f>DN90*CHOOSE(wa!$DG90,wa!$DC$47,wa!$DC$48,wa!$DC$49,wa!$DC$50,wa!$DC$51)</f>
        <v>0</v>
      </c>
      <c r="EC90" s="7">
        <f>DO90*CHOOSE(wa!$DG90,wa!$DC$47,wa!$DC$48,wa!$DC$49,wa!$DC$50,wa!$DC$51)</f>
        <v>0</v>
      </c>
      <c r="ED90" s="7">
        <f>DP90*CHOOSE(wa!$DG90,wa!$DC$47,wa!$DC$48,wa!$DC$49,wa!$DC$50,wa!$DC$51)</f>
        <v>0</v>
      </c>
      <c r="EE90" s="7">
        <f>DQ90*CHOOSE(wa!$DG90,wa!$DC$47,wa!$DC$48,wa!$DC$49,wa!$DC$50,wa!$DC$51)</f>
        <v>0</v>
      </c>
      <c r="EF90" s="7">
        <f>DR90*CHOOSE(wa!$DG90,wa!$DC$47,wa!$DC$48,wa!$DC$49,wa!$DC$50,wa!$DC$51)</f>
        <v>0</v>
      </c>
      <c r="EG90" s="7">
        <f>DS90*CHOOSE(wa!$DG90,wa!$DC$47,wa!$DC$48,wa!$DC$49,wa!$DC$50,wa!$DC$51)</f>
        <v>0</v>
      </c>
      <c r="EH90" s="7">
        <f>DT90*CHOOSE(wa!$DG90,wa!$DC$47,wa!$DC$48,wa!$DC$49,wa!$DC$50,wa!$DC$51)</f>
        <v>0</v>
      </c>
      <c r="EI90" s="7">
        <f>DU90*CHOOSE(wa!$DG90,wa!$DC$47,wa!$DC$48,wa!$DC$49,wa!$DC$50,wa!$DC$51)</f>
        <v>0</v>
      </c>
      <c r="EJ90" s="7">
        <f>DV90*CHOOSE(wa!$DG90,wa!$DC$47,wa!$DC$48,wa!$DC$49,wa!$DC$50,wa!$DC$51)</f>
        <v>0</v>
      </c>
      <c r="EK90">
        <f t="shared" si="29"/>
        <v>0</v>
      </c>
      <c r="EM90">
        <f t="shared" si="241"/>
        <v>0</v>
      </c>
      <c r="EN90">
        <f t="shared" si="30"/>
        <v>0</v>
      </c>
      <c r="EO90">
        <f t="shared" si="31"/>
        <v>0</v>
      </c>
      <c r="EP90">
        <f t="shared" si="32"/>
        <v>0</v>
      </c>
      <c r="EQ90">
        <f t="shared" si="33"/>
        <v>0</v>
      </c>
      <c r="ER90">
        <f t="shared" si="34"/>
        <v>0</v>
      </c>
      <c r="ES90">
        <f t="shared" si="35"/>
        <v>0</v>
      </c>
      <c r="ET90">
        <f t="shared" si="36"/>
        <v>0</v>
      </c>
      <c r="EU90">
        <f t="shared" si="37"/>
        <v>0</v>
      </c>
      <c r="EV90">
        <f t="shared" si="38"/>
        <v>0</v>
      </c>
      <c r="EW90">
        <f t="shared" si="39"/>
        <v>0</v>
      </c>
      <c r="EX90">
        <f t="shared" si="40"/>
        <v>0</v>
      </c>
      <c r="EY90">
        <f t="shared" si="41"/>
        <v>0</v>
      </c>
      <c r="FA90">
        <f t="shared" si="242"/>
        <v>0</v>
      </c>
      <c r="FB90">
        <f t="shared" si="123"/>
        <v>0</v>
      </c>
      <c r="FC90">
        <f t="shared" si="124"/>
        <v>0</v>
      </c>
      <c r="FD90">
        <f t="shared" si="125"/>
        <v>0</v>
      </c>
      <c r="FE90">
        <f t="shared" si="126"/>
        <v>0</v>
      </c>
      <c r="FF90">
        <f t="shared" si="127"/>
        <v>0</v>
      </c>
      <c r="FG90">
        <f t="shared" si="128"/>
        <v>0</v>
      </c>
      <c r="FH90">
        <f t="shared" si="129"/>
        <v>0</v>
      </c>
      <c r="FI90">
        <f t="shared" si="130"/>
        <v>0</v>
      </c>
      <c r="FJ90">
        <f t="shared" si="131"/>
        <v>0</v>
      </c>
      <c r="FK90">
        <f t="shared" si="132"/>
        <v>0</v>
      </c>
      <c r="FL90">
        <f t="shared" si="133"/>
        <v>0</v>
      </c>
      <c r="FM90">
        <f t="shared" si="53"/>
        <v>0</v>
      </c>
      <c r="FO90">
        <f t="shared" si="243"/>
        <v>0</v>
      </c>
      <c r="FP90">
        <f t="shared" si="134"/>
        <v>0</v>
      </c>
      <c r="FQ90">
        <f t="shared" si="135"/>
        <v>0</v>
      </c>
      <c r="FR90">
        <f t="shared" si="136"/>
        <v>0</v>
      </c>
      <c r="FS90">
        <f t="shared" si="137"/>
        <v>0</v>
      </c>
      <c r="FT90">
        <f t="shared" si="138"/>
        <v>0</v>
      </c>
      <c r="FU90">
        <f t="shared" si="139"/>
        <v>0</v>
      </c>
      <c r="FV90">
        <f t="shared" si="140"/>
        <v>0</v>
      </c>
      <c r="FW90">
        <f t="shared" si="141"/>
        <v>0</v>
      </c>
      <c r="FX90">
        <f t="shared" si="142"/>
        <v>0</v>
      </c>
      <c r="FY90">
        <f t="shared" si="143"/>
        <v>0</v>
      </c>
      <c r="FZ90">
        <f t="shared" si="144"/>
        <v>0</v>
      </c>
      <c r="GA90">
        <f t="shared" si="65"/>
        <v>0</v>
      </c>
      <c r="GC90">
        <f t="shared" si="244"/>
        <v>0</v>
      </c>
      <c r="GD90">
        <f t="shared" si="145"/>
        <v>0</v>
      </c>
      <c r="GE90">
        <f t="shared" si="146"/>
        <v>0</v>
      </c>
      <c r="GF90">
        <f t="shared" si="147"/>
        <v>0</v>
      </c>
      <c r="GG90">
        <f t="shared" si="148"/>
        <v>0</v>
      </c>
      <c r="GH90">
        <f t="shared" si="149"/>
        <v>0</v>
      </c>
      <c r="GI90">
        <f t="shared" si="150"/>
        <v>0</v>
      </c>
      <c r="GJ90">
        <f t="shared" si="151"/>
        <v>0</v>
      </c>
      <c r="GK90">
        <f t="shared" si="152"/>
        <v>0</v>
      </c>
      <c r="GL90">
        <f t="shared" si="153"/>
        <v>0</v>
      </c>
      <c r="GM90">
        <f t="shared" si="154"/>
        <v>0</v>
      </c>
      <c r="GN90">
        <f t="shared" si="155"/>
        <v>0</v>
      </c>
      <c r="GO90">
        <f t="shared" si="77"/>
        <v>0</v>
      </c>
    </row>
    <row r="91" spans="1:197" x14ac:dyDescent="0.3">
      <c r="D91" s="63" t="s">
        <v>230</v>
      </c>
      <c r="E91" s="7">
        <v>1</v>
      </c>
      <c r="M91" t="s">
        <v>337</v>
      </c>
      <c r="N91">
        <f>+N90</f>
        <v>1</v>
      </c>
      <c r="O91">
        <f>+O90</f>
        <v>0</v>
      </c>
      <c r="Q91">
        <f>+O91</f>
        <v>0</v>
      </c>
      <c r="R91" s="7">
        <f>N('8_Sls_Fcst_G'!E47)*CHOOSE(wa!$N91,wa!$K$47,wa!$K$48,wa!$K$49,wa!$K$50,wa!$K$51)</f>
        <v>0</v>
      </c>
      <c r="S91" s="7">
        <f>N('8_Sls_Fcst_G'!F47)*CHOOSE(wa!$N91,wa!$K$47,wa!$K$48,wa!$K$49,wa!$K$50,wa!$K$51)</f>
        <v>0</v>
      </c>
      <c r="T91" s="7">
        <f>N('8_Sls_Fcst_G'!G47)*CHOOSE(wa!$N91,wa!$K$47,wa!$K$48,wa!$K$49,wa!$K$50,wa!$K$51)</f>
        <v>0</v>
      </c>
      <c r="U91" s="7">
        <f>N('8_Sls_Fcst_G'!H47)*CHOOSE(wa!$N91,wa!$K$47,wa!$K$48,wa!$K$49,wa!$K$50,wa!$K$51)</f>
        <v>0</v>
      </c>
      <c r="V91" s="7">
        <f>N('8_Sls_Fcst_G'!I47)*CHOOSE(wa!$N91,wa!$K$47,wa!$K$48,wa!$K$49,wa!$K$50,wa!$K$51)</f>
        <v>0</v>
      </c>
      <c r="W91" s="7">
        <f>N('8_Sls_Fcst_G'!J47)*CHOOSE(wa!$N91,wa!$K$47,wa!$K$48,wa!$K$49,wa!$K$50,wa!$K$51)</f>
        <v>0</v>
      </c>
      <c r="X91" s="7">
        <f>N('8_Sls_Fcst_G'!K47)*CHOOSE(wa!$N91,wa!$K$47,wa!$K$48,wa!$K$49,wa!$K$50,wa!$K$51)</f>
        <v>0</v>
      </c>
      <c r="Y91" s="7">
        <f>N('8_Sls_Fcst_G'!L47)*CHOOSE(wa!$N91,wa!$K$47,wa!$K$48,wa!$K$49,wa!$K$50,wa!$K$51)</f>
        <v>0</v>
      </c>
      <c r="Z91" s="7">
        <f>N('8_Sls_Fcst_G'!M47)*CHOOSE(wa!$N91,wa!$K$47,wa!$K$48,wa!$K$49,wa!$K$50,wa!$K$51)</f>
        <v>0</v>
      </c>
      <c r="AA91" s="7">
        <f>N('8_Sls_Fcst_G'!N47)*CHOOSE(wa!$N91,wa!$K$47,wa!$K$48,wa!$K$49,wa!$K$50,wa!$K$51)</f>
        <v>0</v>
      </c>
      <c r="AB91" s="7">
        <f>N('8_Sls_Fcst_G'!O47)*CHOOSE(wa!$N91,wa!$K$47,wa!$K$48,wa!$K$49,wa!$K$50,wa!$K$51)</f>
        <v>0</v>
      </c>
      <c r="AC91" s="7">
        <f>N('8_Sls_Fcst_G'!P47)*CHOOSE(wa!$N91,wa!$K$47,wa!$K$48,wa!$K$49,wa!$K$50,wa!$K$51)</f>
        <v>0</v>
      </c>
      <c r="AD91" s="7">
        <f t="shared" si="22"/>
        <v>0</v>
      </c>
      <c r="AF91" s="7">
        <f>R91*CHOOSE(wa!$N91,wa!$L$47,wa!$L$48,wa!$L$49,wa!$L$50,wa!$L$51)</f>
        <v>0</v>
      </c>
      <c r="AG91" s="7">
        <f>S91*CHOOSE(wa!$N91,wa!$L$47,wa!$L$48,wa!$L$49,wa!$L$50,wa!$L$51)</f>
        <v>0</v>
      </c>
      <c r="AH91" s="7">
        <f>T91*CHOOSE(wa!$N91,wa!$L$47,wa!$L$48,wa!$L$49,wa!$L$50,wa!$L$51)</f>
        <v>0</v>
      </c>
      <c r="AI91" s="7">
        <f>U91*CHOOSE(wa!$N91,wa!$L$47,wa!$L$48,wa!$L$49,wa!$L$50,wa!$L$51)</f>
        <v>0</v>
      </c>
      <c r="AJ91" s="7">
        <f>V91*CHOOSE(wa!$N91,wa!$L$47,wa!$L$48,wa!$L$49,wa!$L$50,wa!$L$51)</f>
        <v>0</v>
      </c>
      <c r="AK91" s="7">
        <f>W91*CHOOSE(wa!$N91,wa!$L$47,wa!$L$48,wa!$L$49,wa!$L$50,wa!$L$51)</f>
        <v>0</v>
      </c>
      <c r="AL91" s="7">
        <f>X91*CHOOSE(wa!$N91,wa!$L$47,wa!$L$48,wa!$L$49,wa!$L$50,wa!$L$51)</f>
        <v>0</v>
      </c>
      <c r="AM91" s="7">
        <f>Y91*CHOOSE(wa!$N91,wa!$L$47,wa!$L$48,wa!$L$49,wa!$L$50,wa!$L$51)</f>
        <v>0</v>
      </c>
      <c r="AN91" s="7">
        <f>Z91*CHOOSE(wa!$N91,wa!$L$47,wa!$L$48,wa!$L$49,wa!$L$50,wa!$L$51)</f>
        <v>0</v>
      </c>
      <c r="AO91" s="7">
        <f>AA91*CHOOSE(wa!$N91,wa!$L$47,wa!$L$48,wa!$L$49,wa!$L$50,wa!$L$51)</f>
        <v>0</v>
      </c>
      <c r="AP91" s="7">
        <f>AB91*CHOOSE(wa!$N91,wa!$L$47,wa!$L$48,wa!$L$49,wa!$L$50,wa!$L$51)</f>
        <v>0</v>
      </c>
      <c r="AQ91" s="7">
        <f>AC91*CHOOSE(wa!$N91,wa!$L$47,wa!$L$48,wa!$L$49,wa!$L$50,wa!$L$51)</f>
        <v>0</v>
      </c>
      <c r="AR91">
        <f t="shared" si="78"/>
        <v>0</v>
      </c>
      <c r="AT91">
        <f t="shared" si="233"/>
        <v>0</v>
      </c>
      <c r="AU91">
        <f t="shared" ref="AU91:BE91" si="285">+IF($N91=AU$47,1,0)*S91</f>
        <v>0</v>
      </c>
      <c r="AV91">
        <f t="shared" si="285"/>
        <v>0</v>
      </c>
      <c r="AW91">
        <f t="shared" si="285"/>
        <v>0</v>
      </c>
      <c r="AX91">
        <f t="shared" si="285"/>
        <v>0</v>
      </c>
      <c r="AY91">
        <f t="shared" si="285"/>
        <v>0</v>
      </c>
      <c r="AZ91">
        <f t="shared" si="285"/>
        <v>0</v>
      </c>
      <c r="BA91">
        <f t="shared" si="285"/>
        <v>0</v>
      </c>
      <c r="BB91">
        <f t="shared" si="285"/>
        <v>0</v>
      </c>
      <c r="BC91">
        <f t="shared" si="285"/>
        <v>0</v>
      </c>
      <c r="BD91">
        <f t="shared" si="285"/>
        <v>0</v>
      </c>
      <c r="BE91">
        <f t="shared" si="285"/>
        <v>0</v>
      </c>
      <c r="BF91">
        <f t="shared" si="80"/>
        <v>0</v>
      </c>
      <c r="BH91">
        <f t="shared" si="235"/>
        <v>0</v>
      </c>
      <c r="BI91">
        <f t="shared" ref="BI91:BS91" si="286">+IF($N91=BI$47,1,0)*S91</f>
        <v>0</v>
      </c>
      <c r="BJ91">
        <f t="shared" si="286"/>
        <v>0</v>
      </c>
      <c r="BK91">
        <f t="shared" si="286"/>
        <v>0</v>
      </c>
      <c r="BL91">
        <f t="shared" si="286"/>
        <v>0</v>
      </c>
      <c r="BM91">
        <f t="shared" si="286"/>
        <v>0</v>
      </c>
      <c r="BN91">
        <f t="shared" si="286"/>
        <v>0</v>
      </c>
      <c r="BO91">
        <f t="shared" si="286"/>
        <v>0</v>
      </c>
      <c r="BP91">
        <f t="shared" si="286"/>
        <v>0</v>
      </c>
      <c r="BQ91">
        <f t="shared" si="286"/>
        <v>0</v>
      </c>
      <c r="BR91">
        <f t="shared" si="286"/>
        <v>0</v>
      </c>
      <c r="BS91">
        <f t="shared" si="286"/>
        <v>0</v>
      </c>
      <c r="BT91">
        <f t="shared" si="82"/>
        <v>0</v>
      </c>
      <c r="BV91">
        <f t="shared" si="237"/>
        <v>0</v>
      </c>
      <c r="BW91">
        <f t="shared" ref="BW91:CG91" si="287">+IF($N91=BW$47,1,0)*S91</f>
        <v>0</v>
      </c>
      <c r="BX91">
        <f t="shared" si="287"/>
        <v>0</v>
      </c>
      <c r="BY91">
        <f t="shared" si="287"/>
        <v>0</v>
      </c>
      <c r="BZ91">
        <f t="shared" si="287"/>
        <v>0</v>
      </c>
      <c r="CA91">
        <f t="shared" si="287"/>
        <v>0</v>
      </c>
      <c r="CB91">
        <f t="shared" si="287"/>
        <v>0</v>
      </c>
      <c r="CC91">
        <f t="shared" si="287"/>
        <v>0</v>
      </c>
      <c r="CD91">
        <f t="shared" si="287"/>
        <v>0</v>
      </c>
      <c r="CE91">
        <f t="shared" si="287"/>
        <v>0</v>
      </c>
      <c r="CF91">
        <f t="shared" si="287"/>
        <v>0</v>
      </c>
      <c r="CG91">
        <f t="shared" si="287"/>
        <v>0</v>
      </c>
      <c r="CH91">
        <f t="shared" si="84"/>
        <v>0</v>
      </c>
      <c r="CJ91">
        <f t="shared" si="239"/>
        <v>0</v>
      </c>
      <c r="CK91">
        <f t="shared" ref="CK91:CU91" si="288">+IF($N91=CK$47,1,0)*S91</f>
        <v>0</v>
      </c>
      <c r="CL91">
        <f t="shared" si="288"/>
        <v>0</v>
      </c>
      <c r="CM91">
        <f t="shared" si="288"/>
        <v>0</v>
      </c>
      <c r="CN91">
        <f t="shared" si="288"/>
        <v>0</v>
      </c>
      <c r="CO91">
        <f t="shared" si="288"/>
        <v>0</v>
      </c>
      <c r="CP91">
        <f t="shared" si="288"/>
        <v>0</v>
      </c>
      <c r="CQ91">
        <f t="shared" si="288"/>
        <v>0</v>
      </c>
      <c r="CR91">
        <f t="shared" si="288"/>
        <v>0</v>
      </c>
      <c r="CS91">
        <f t="shared" si="288"/>
        <v>0</v>
      </c>
      <c r="CT91">
        <f t="shared" si="288"/>
        <v>0</v>
      </c>
      <c r="CU91">
        <f t="shared" si="288"/>
        <v>0</v>
      </c>
      <c r="CV91">
        <f t="shared" si="86"/>
        <v>0</v>
      </c>
      <c r="DF91" t="s">
        <v>338</v>
      </c>
      <c r="DG91">
        <f>+DG90</f>
        <v>1</v>
      </c>
      <c r="DH91">
        <f>+DH90</f>
        <v>0</v>
      </c>
      <c r="DJ91">
        <f>+DH91</f>
        <v>0</v>
      </c>
      <c r="DK91" s="7">
        <f>N('10_Sls_Fcst_FS'!E47)*CHOOSE(wa!$DG91,wa!$DD$47,wa!$DD$48,wa!$DD$49,wa!$DD$50,wa!$DD$51)</f>
        <v>0</v>
      </c>
      <c r="DL91" s="7">
        <f>N('10_Sls_Fcst_FS'!F47)*CHOOSE(wa!$DG91,wa!$DD$47,wa!$DD$48,wa!$DD$49,wa!$DD$50,wa!$DD$51)</f>
        <v>0</v>
      </c>
      <c r="DM91" s="7">
        <f>N('10_Sls_Fcst_FS'!G47)*CHOOSE(wa!$DG91,wa!$DD$47,wa!$DD$48,wa!$DD$49,wa!$DD$50,wa!$DD$51)</f>
        <v>0</v>
      </c>
      <c r="DN91" s="7">
        <f>N('10_Sls_Fcst_FS'!H47)*CHOOSE(wa!$DG91,wa!$DD$47,wa!$DD$48,wa!$DD$49,wa!$DD$50,wa!$DD$51)</f>
        <v>0</v>
      </c>
      <c r="DO91" s="7">
        <f>N('10_Sls_Fcst_FS'!I47)*CHOOSE(wa!$DG91,wa!$DD$47,wa!$DD$48,wa!$DD$49,wa!$DD$50,wa!$DD$51)</f>
        <v>0</v>
      </c>
      <c r="DP91" s="7">
        <f>N('10_Sls_Fcst_FS'!J47)*CHOOSE(wa!$DG91,wa!$DD$47,wa!$DD$48,wa!$DD$49,wa!$DD$50,wa!$DD$51)</f>
        <v>0</v>
      </c>
      <c r="DQ91" s="7">
        <f>N('10_Sls_Fcst_FS'!K47)*CHOOSE(wa!$DG91,wa!$DD$47,wa!$DD$48,wa!$DD$49,wa!$DD$50,wa!$DD$51)</f>
        <v>0</v>
      </c>
      <c r="DR91" s="7">
        <f>N('10_Sls_Fcst_FS'!L47)*CHOOSE(wa!$DG91,wa!$DD$47,wa!$DD$48,wa!$DD$49,wa!$DD$50,wa!$DD$51)</f>
        <v>0</v>
      </c>
      <c r="DS91" s="7">
        <f>N('10_Sls_Fcst_FS'!M47)*CHOOSE(wa!$DG91,wa!$DD$47,wa!$DD$48,wa!$DD$49,wa!$DD$50,wa!$DD$51)</f>
        <v>0</v>
      </c>
      <c r="DT91" s="7">
        <f>N('10_Sls_Fcst_FS'!N47)*CHOOSE(wa!$DG91,wa!$DD$47,wa!$DD$48,wa!$DD$49,wa!$DD$50,wa!$DD$51)</f>
        <v>0</v>
      </c>
      <c r="DU91" s="7">
        <f>N('10_Sls_Fcst_FS'!O47)*CHOOSE(wa!$DG91,wa!$DD$47,wa!$DD$48,wa!$DD$49,wa!$DD$50,wa!$DD$51)</f>
        <v>0</v>
      </c>
      <c r="DV91" s="7">
        <f>N('10_Sls_Fcst_FS'!P47)*CHOOSE(wa!$DG91,wa!$DD$47,wa!$DD$48,wa!$DD$49,wa!$DD$50,wa!$DD$51)</f>
        <v>0</v>
      </c>
      <c r="DW91" s="7">
        <f t="shared" si="23"/>
        <v>0</v>
      </c>
      <c r="DX91" s="9"/>
      <c r="DY91" s="7">
        <f>DK91*CHOOSE(wa!$DG91,wa!$DE$47,wa!$DE$48,wa!$DE$49,wa!$DE$50,wa!$DE$51)</f>
        <v>0</v>
      </c>
      <c r="DZ91" s="7">
        <f>DL91*CHOOSE(wa!$DG91,wa!$DE$47,wa!$DE$48,wa!$DE$49,wa!$DE$50,wa!$DE$51)</f>
        <v>0</v>
      </c>
      <c r="EA91" s="7">
        <f>DM91*CHOOSE(wa!$DG91,wa!$DE$47,wa!$DE$48,wa!$DE$49,wa!$DE$50,wa!$DE$51)</f>
        <v>0</v>
      </c>
      <c r="EB91" s="7">
        <f>DN91*CHOOSE(wa!$DG91,wa!$DE$47,wa!$DE$48,wa!$DE$49,wa!$DE$50,wa!$DE$51)</f>
        <v>0</v>
      </c>
      <c r="EC91" s="7">
        <f>DO91*CHOOSE(wa!$DG91,wa!$DE$47,wa!$DE$48,wa!$DE$49,wa!$DE$50,wa!$DE$51)</f>
        <v>0</v>
      </c>
      <c r="ED91" s="7">
        <f>DP91*CHOOSE(wa!$DG91,wa!$DE$47,wa!$DE$48,wa!$DE$49,wa!$DE$50,wa!$DE$51)</f>
        <v>0</v>
      </c>
      <c r="EE91" s="7">
        <f>DQ91*CHOOSE(wa!$DG91,wa!$DE$47,wa!$DE$48,wa!$DE$49,wa!$DE$50,wa!$DE$51)</f>
        <v>0</v>
      </c>
      <c r="EF91" s="7">
        <f>DR91*CHOOSE(wa!$DG91,wa!$DE$47,wa!$DE$48,wa!$DE$49,wa!$DE$50,wa!$DE$51)</f>
        <v>0</v>
      </c>
      <c r="EG91" s="7">
        <f>DS91*CHOOSE(wa!$DG91,wa!$DE$47,wa!$DE$48,wa!$DE$49,wa!$DE$50,wa!$DE$51)</f>
        <v>0</v>
      </c>
      <c r="EH91" s="7">
        <f>DT91*CHOOSE(wa!$DG91,wa!$DE$47,wa!$DE$48,wa!$DE$49,wa!$DE$50,wa!$DE$51)</f>
        <v>0</v>
      </c>
      <c r="EI91" s="7">
        <f>DU91*CHOOSE(wa!$DG91,wa!$DE$47,wa!$DE$48,wa!$DE$49,wa!$DE$50,wa!$DE$51)</f>
        <v>0</v>
      </c>
      <c r="EJ91" s="7">
        <f>DV91*CHOOSE(wa!$DG91,wa!$DE$47,wa!$DE$48,wa!$DE$49,wa!$DE$50,wa!$DE$51)</f>
        <v>0</v>
      </c>
      <c r="EK91">
        <f t="shared" si="29"/>
        <v>0</v>
      </c>
      <c r="EM91">
        <f t="shared" si="241"/>
        <v>0</v>
      </c>
      <c r="EN91">
        <f t="shared" si="30"/>
        <v>0</v>
      </c>
      <c r="EO91">
        <f t="shared" si="31"/>
        <v>0</v>
      </c>
      <c r="EP91">
        <f t="shared" si="32"/>
        <v>0</v>
      </c>
      <c r="EQ91">
        <f t="shared" si="33"/>
        <v>0</v>
      </c>
      <c r="ER91">
        <f t="shared" si="34"/>
        <v>0</v>
      </c>
      <c r="ES91">
        <f t="shared" si="35"/>
        <v>0</v>
      </c>
      <c r="ET91">
        <f t="shared" si="36"/>
        <v>0</v>
      </c>
      <c r="EU91">
        <f t="shared" si="37"/>
        <v>0</v>
      </c>
      <c r="EV91">
        <f t="shared" si="38"/>
        <v>0</v>
      </c>
      <c r="EW91">
        <f t="shared" si="39"/>
        <v>0</v>
      </c>
      <c r="EX91">
        <f t="shared" si="40"/>
        <v>0</v>
      </c>
      <c r="EY91">
        <f t="shared" si="41"/>
        <v>0</v>
      </c>
      <c r="FA91">
        <f t="shared" si="242"/>
        <v>0</v>
      </c>
      <c r="FB91">
        <f t="shared" si="123"/>
        <v>0</v>
      </c>
      <c r="FC91">
        <f t="shared" si="124"/>
        <v>0</v>
      </c>
      <c r="FD91">
        <f t="shared" si="125"/>
        <v>0</v>
      </c>
      <c r="FE91">
        <f t="shared" si="126"/>
        <v>0</v>
      </c>
      <c r="FF91">
        <f t="shared" si="127"/>
        <v>0</v>
      </c>
      <c r="FG91">
        <f t="shared" si="128"/>
        <v>0</v>
      </c>
      <c r="FH91">
        <f t="shared" si="129"/>
        <v>0</v>
      </c>
      <c r="FI91">
        <f t="shared" si="130"/>
        <v>0</v>
      </c>
      <c r="FJ91">
        <f t="shared" si="131"/>
        <v>0</v>
      </c>
      <c r="FK91">
        <f t="shared" si="132"/>
        <v>0</v>
      </c>
      <c r="FL91">
        <f t="shared" si="133"/>
        <v>0</v>
      </c>
      <c r="FM91">
        <f t="shared" si="53"/>
        <v>0</v>
      </c>
      <c r="FO91">
        <f t="shared" si="243"/>
        <v>0</v>
      </c>
      <c r="FP91">
        <f t="shared" si="134"/>
        <v>0</v>
      </c>
      <c r="FQ91">
        <f t="shared" si="135"/>
        <v>0</v>
      </c>
      <c r="FR91">
        <f t="shared" si="136"/>
        <v>0</v>
      </c>
      <c r="FS91">
        <f t="shared" si="137"/>
        <v>0</v>
      </c>
      <c r="FT91">
        <f t="shared" si="138"/>
        <v>0</v>
      </c>
      <c r="FU91">
        <f t="shared" si="139"/>
        <v>0</v>
      </c>
      <c r="FV91">
        <f t="shared" si="140"/>
        <v>0</v>
      </c>
      <c r="FW91">
        <f t="shared" si="141"/>
        <v>0</v>
      </c>
      <c r="FX91">
        <f t="shared" si="142"/>
        <v>0</v>
      </c>
      <c r="FY91">
        <f t="shared" si="143"/>
        <v>0</v>
      </c>
      <c r="FZ91">
        <f t="shared" si="144"/>
        <v>0</v>
      </c>
      <c r="GA91">
        <f t="shared" si="65"/>
        <v>0</v>
      </c>
      <c r="GC91">
        <f t="shared" si="244"/>
        <v>0</v>
      </c>
      <c r="GD91">
        <f t="shared" si="145"/>
        <v>0</v>
      </c>
      <c r="GE91">
        <f t="shared" si="146"/>
        <v>0</v>
      </c>
      <c r="GF91">
        <f t="shared" si="147"/>
        <v>0</v>
      </c>
      <c r="GG91">
        <f t="shared" si="148"/>
        <v>0</v>
      </c>
      <c r="GH91">
        <f t="shared" si="149"/>
        <v>0</v>
      </c>
      <c r="GI91">
        <f t="shared" si="150"/>
        <v>0</v>
      </c>
      <c r="GJ91">
        <f t="shared" si="151"/>
        <v>0</v>
      </c>
      <c r="GK91">
        <f t="shared" si="152"/>
        <v>0</v>
      </c>
      <c r="GL91">
        <f t="shared" si="153"/>
        <v>0</v>
      </c>
      <c r="GM91">
        <f t="shared" si="154"/>
        <v>0</v>
      </c>
      <c r="GN91">
        <f t="shared" si="155"/>
        <v>0</v>
      </c>
      <c r="GO91">
        <f t="shared" si="77"/>
        <v>0</v>
      </c>
    </row>
    <row r="92" spans="1:197" x14ac:dyDescent="0.3">
      <c r="D92" s="63" t="s">
        <v>231</v>
      </c>
      <c r="E92" s="7">
        <v>1</v>
      </c>
      <c r="M92" s="7" t="s">
        <v>338</v>
      </c>
      <c r="N92" s="7">
        <v>1</v>
      </c>
      <c r="O92" s="7">
        <f>+IF(N92=1,0,1)</f>
        <v>0</v>
      </c>
      <c r="P92" s="7">
        <f>+O92</f>
        <v>0</v>
      </c>
      <c r="Q92" s="7"/>
      <c r="R92" s="7">
        <f>N('8_Sls_Fcst_G'!E48)*CHOOSE(wa!$N92,wa!$I$47,wa!$I$48,wa!$I$49,wa!$I$50,wa!$I$51)</f>
        <v>0</v>
      </c>
      <c r="S92" s="7">
        <f>N('8_Sls_Fcst_G'!F48)*CHOOSE(wa!$N92,wa!$I$47,wa!$I$48,wa!$I$49,wa!$I$50,wa!$I$51)</f>
        <v>0</v>
      </c>
      <c r="T92" s="7">
        <f>N('8_Sls_Fcst_G'!G48)*CHOOSE(wa!$N92,wa!$I$47,wa!$I$48,wa!$I$49,wa!$I$50,wa!$I$51)</f>
        <v>0</v>
      </c>
      <c r="U92" s="7">
        <f>N('8_Sls_Fcst_G'!H48)*CHOOSE(wa!$N92,wa!$I$47,wa!$I$48,wa!$I$49,wa!$I$50,wa!$I$51)</f>
        <v>0</v>
      </c>
      <c r="V92" s="7">
        <f>N('8_Sls_Fcst_G'!I48)*CHOOSE(wa!$N92,wa!$I$47,wa!$I$48,wa!$I$49,wa!$I$50,wa!$I$51)</f>
        <v>0</v>
      </c>
      <c r="W92" s="7">
        <f>N('8_Sls_Fcst_G'!J48)*CHOOSE(wa!$N92,wa!$I$47,wa!$I$48,wa!$I$49,wa!$I$50,wa!$I$51)</f>
        <v>0</v>
      </c>
      <c r="X92" s="7">
        <f>N('8_Sls_Fcst_G'!K48)*CHOOSE(wa!$N92,wa!$I$47,wa!$I$48,wa!$I$49,wa!$I$50,wa!$I$51)</f>
        <v>0</v>
      </c>
      <c r="Y92" s="7">
        <f>N('8_Sls_Fcst_G'!L48)*CHOOSE(wa!$N92,wa!$I$47,wa!$I$48,wa!$I$49,wa!$I$50,wa!$I$51)</f>
        <v>0</v>
      </c>
      <c r="Z92" s="7">
        <f>N('8_Sls_Fcst_G'!M48)*CHOOSE(wa!$N92,wa!$I$47,wa!$I$48,wa!$I$49,wa!$I$50,wa!$I$51)</f>
        <v>0</v>
      </c>
      <c r="AA92" s="7">
        <f>N('8_Sls_Fcst_G'!N48)*CHOOSE(wa!$N92,wa!$I$47,wa!$I$48,wa!$I$49,wa!$I$50,wa!$I$51)</f>
        <v>0</v>
      </c>
      <c r="AB92" s="7">
        <f>N('8_Sls_Fcst_G'!O48)*CHOOSE(wa!$N92,wa!$I$47,wa!$I$48,wa!$I$49,wa!$I$50,wa!$I$51)</f>
        <v>0</v>
      </c>
      <c r="AC92" s="7">
        <f>N('8_Sls_Fcst_G'!P48)*CHOOSE(wa!$N92,wa!$I$47,wa!$I$48,wa!$I$49,wa!$I$50,wa!$I$51)</f>
        <v>0</v>
      </c>
      <c r="AD92" s="7">
        <f t="shared" si="22"/>
        <v>0</v>
      </c>
      <c r="AF92" s="7">
        <f>R92*CHOOSE(wa!$N92,wa!$J$47,wa!$J$48,wa!$J$49,wa!$J$50,wa!$J$51)</f>
        <v>0</v>
      </c>
      <c r="AG92" s="7">
        <f>S92*CHOOSE(wa!$N92,wa!$J$47,wa!$J$48,wa!$J$49,wa!$J$50,wa!$J$51)</f>
        <v>0</v>
      </c>
      <c r="AH92" s="7">
        <f>T92*CHOOSE(wa!$N92,wa!$J$47,wa!$J$48,wa!$J$49,wa!$J$50,wa!$J$51)</f>
        <v>0</v>
      </c>
      <c r="AI92" s="7">
        <f>U92*CHOOSE(wa!$N92,wa!$J$47,wa!$J$48,wa!$J$49,wa!$J$50,wa!$J$51)</f>
        <v>0</v>
      </c>
      <c r="AJ92" s="7">
        <f>V92*CHOOSE(wa!$N92,wa!$J$47,wa!$J$48,wa!$J$49,wa!$J$50,wa!$J$51)</f>
        <v>0</v>
      </c>
      <c r="AK92" s="7">
        <f>W92*CHOOSE(wa!$N92,wa!$J$47,wa!$J$48,wa!$J$49,wa!$J$50,wa!$J$51)</f>
        <v>0</v>
      </c>
      <c r="AL92" s="7">
        <f>X92*CHOOSE(wa!$N92,wa!$J$47,wa!$J$48,wa!$J$49,wa!$J$50,wa!$J$51)</f>
        <v>0</v>
      </c>
      <c r="AM92" s="7">
        <f>Y92*CHOOSE(wa!$N92,wa!$J$47,wa!$J$48,wa!$J$49,wa!$J$50,wa!$J$51)</f>
        <v>0</v>
      </c>
      <c r="AN92" s="7">
        <f>Z92*CHOOSE(wa!$N92,wa!$J$47,wa!$J$48,wa!$J$49,wa!$J$50,wa!$J$51)</f>
        <v>0</v>
      </c>
      <c r="AO92" s="7">
        <f>AA92*CHOOSE(wa!$N92,wa!$J$47,wa!$J$48,wa!$J$49,wa!$J$50,wa!$J$51)</f>
        <v>0</v>
      </c>
      <c r="AP92" s="7">
        <f>AB92*CHOOSE(wa!$N92,wa!$J$47,wa!$J$48,wa!$J$49,wa!$J$50,wa!$J$51)</f>
        <v>0</v>
      </c>
      <c r="AQ92" s="7">
        <f>AC92*CHOOSE(wa!$N92,wa!$J$47,wa!$J$48,wa!$J$49,wa!$J$50,wa!$J$51)</f>
        <v>0</v>
      </c>
      <c r="AR92">
        <f t="shared" si="78"/>
        <v>0</v>
      </c>
      <c r="AT92">
        <f t="shared" si="233"/>
        <v>0</v>
      </c>
      <c r="AU92">
        <f t="shared" ref="AU92:BE92" si="289">+IF($N92=AU$47,1,0)*S92</f>
        <v>0</v>
      </c>
      <c r="AV92">
        <f t="shared" si="289"/>
        <v>0</v>
      </c>
      <c r="AW92">
        <f t="shared" si="289"/>
        <v>0</v>
      </c>
      <c r="AX92">
        <f t="shared" si="289"/>
        <v>0</v>
      </c>
      <c r="AY92">
        <f t="shared" si="289"/>
        <v>0</v>
      </c>
      <c r="AZ92">
        <f t="shared" si="289"/>
        <v>0</v>
      </c>
      <c r="BA92">
        <f t="shared" si="289"/>
        <v>0</v>
      </c>
      <c r="BB92">
        <f t="shared" si="289"/>
        <v>0</v>
      </c>
      <c r="BC92">
        <f t="shared" si="289"/>
        <v>0</v>
      </c>
      <c r="BD92">
        <f t="shared" si="289"/>
        <v>0</v>
      </c>
      <c r="BE92">
        <f t="shared" si="289"/>
        <v>0</v>
      </c>
      <c r="BF92">
        <f t="shared" si="80"/>
        <v>0</v>
      </c>
      <c r="BH92">
        <f t="shared" si="235"/>
        <v>0</v>
      </c>
      <c r="BI92">
        <f t="shared" ref="BI92:BS92" si="290">+IF($N92=BI$47,1,0)*S92</f>
        <v>0</v>
      </c>
      <c r="BJ92">
        <f t="shared" si="290"/>
        <v>0</v>
      </c>
      <c r="BK92">
        <f t="shared" si="290"/>
        <v>0</v>
      </c>
      <c r="BL92">
        <f t="shared" si="290"/>
        <v>0</v>
      </c>
      <c r="BM92">
        <f t="shared" si="290"/>
        <v>0</v>
      </c>
      <c r="BN92">
        <f t="shared" si="290"/>
        <v>0</v>
      </c>
      <c r="BO92">
        <f t="shared" si="290"/>
        <v>0</v>
      </c>
      <c r="BP92">
        <f t="shared" si="290"/>
        <v>0</v>
      </c>
      <c r="BQ92">
        <f t="shared" si="290"/>
        <v>0</v>
      </c>
      <c r="BR92">
        <f t="shared" si="290"/>
        <v>0</v>
      </c>
      <c r="BS92">
        <f t="shared" si="290"/>
        <v>0</v>
      </c>
      <c r="BT92">
        <f t="shared" si="82"/>
        <v>0</v>
      </c>
      <c r="BV92">
        <f t="shared" si="237"/>
        <v>0</v>
      </c>
      <c r="BW92">
        <f t="shared" ref="BW92:CG92" si="291">+IF($N92=BW$47,1,0)*S92</f>
        <v>0</v>
      </c>
      <c r="BX92">
        <f t="shared" si="291"/>
        <v>0</v>
      </c>
      <c r="BY92">
        <f t="shared" si="291"/>
        <v>0</v>
      </c>
      <c r="BZ92">
        <f t="shared" si="291"/>
        <v>0</v>
      </c>
      <c r="CA92">
        <f t="shared" si="291"/>
        <v>0</v>
      </c>
      <c r="CB92">
        <f t="shared" si="291"/>
        <v>0</v>
      </c>
      <c r="CC92">
        <f t="shared" si="291"/>
        <v>0</v>
      </c>
      <c r="CD92">
        <f t="shared" si="291"/>
        <v>0</v>
      </c>
      <c r="CE92">
        <f t="shared" si="291"/>
        <v>0</v>
      </c>
      <c r="CF92">
        <f t="shared" si="291"/>
        <v>0</v>
      </c>
      <c r="CG92">
        <f t="shared" si="291"/>
        <v>0</v>
      </c>
      <c r="CH92">
        <f t="shared" si="84"/>
        <v>0</v>
      </c>
      <c r="CJ92">
        <f t="shared" si="239"/>
        <v>0</v>
      </c>
      <c r="CK92">
        <f t="shared" ref="CK92:CU92" si="292">+IF($N92=CK$47,1,0)*S92</f>
        <v>0</v>
      </c>
      <c r="CL92">
        <f t="shared" si="292"/>
        <v>0</v>
      </c>
      <c r="CM92">
        <f t="shared" si="292"/>
        <v>0</v>
      </c>
      <c r="CN92">
        <f t="shared" si="292"/>
        <v>0</v>
      </c>
      <c r="CO92">
        <f t="shared" si="292"/>
        <v>0</v>
      </c>
      <c r="CP92">
        <f t="shared" si="292"/>
        <v>0</v>
      </c>
      <c r="CQ92">
        <f t="shared" si="292"/>
        <v>0</v>
      </c>
      <c r="CR92">
        <f t="shared" si="292"/>
        <v>0</v>
      </c>
      <c r="CS92">
        <f t="shared" si="292"/>
        <v>0</v>
      </c>
      <c r="CT92">
        <f t="shared" si="292"/>
        <v>0</v>
      </c>
      <c r="CU92">
        <f t="shared" si="292"/>
        <v>0</v>
      </c>
      <c r="CV92">
        <f t="shared" si="86"/>
        <v>0</v>
      </c>
      <c r="DF92" s="7" t="s">
        <v>339</v>
      </c>
      <c r="DG92" s="7">
        <v>1</v>
      </c>
      <c r="DH92" s="7">
        <f>+IF(DG92=1,0,1)</f>
        <v>0</v>
      </c>
      <c r="DI92" s="7">
        <f>+DH92</f>
        <v>0</v>
      </c>
      <c r="DJ92" s="7"/>
      <c r="DK92" s="7">
        <f>N('10_Sls_Fcst_FS'!E48)*CHOOSE(wa!$DG92,wa!$DB$47,wa!$DB$48,wa!$DB$49,wa!$DB$50,wa!$DB$51)</f>
        <v>0</v>
      </c>
      <c r="DL92" s="7">
        <f>N('10_Sls_Fcst_FS'!F48)*CHOOSE(wa!$DG92,wa!$DB$47,wa!$DB$48,wa!$DB$49,wa!$DB$50,wa!$DB$51)</f>
        <v>0</v>
      </c>
      <c r="DM92" s="7">
        <f>N('10_Sls_Fcst_FS'!G48)*CHOOSE(wa!$DG92,wa!$DB$47,wa!$DB$48,wa!$DB$49,wa!$DB$50,wa!$DB$51)</f>
        <v>0</v>
      </c>
      <c r="DN92" s="7">
        <f>N('10_Sls_Fcst_FS'!H48)*CHOOSE(wa!$DG92,wa!$DB$47,wa!$DB$48,wa!$DB$49,wa!$DB$50,wa!$DB$51)</f>
        <v>0</v>
      </c>
      <c r="DO92" s="7">
        <f>N('10_Sls_Fcst_FS'!I48)*CHOOSE(wa!$DG92,wa!$DB$47,wa!$DB$48,wa!$DB$49,wa!$DB$50,wa!$DB$51)</f>
        <v>0</v>
      </c>
      <c r="DP92" s="7">
        <f>N('10_Sls_Fcst_FS'!J48)*CHOOSE(wa!$DG92,wa!$DB$47,wa!$DB$48,wa!$DB$49,wa!$DB$50,wa!$DB$51)</f>
        <v>0</v>
      </c>
      <c r="DQ92" s="7">
        <f>N('10_Sls_Fcst_FS'!K48)*CHOOSE(wa!$DG92,wa!$DB$47,wa!$DB$48,wa!$DB$49,wa!$DB$50,wa!$DB$51)</f>
        <v>0</v>
      </c>
      <c r="DR92" s="7">
        <f>N('10_Sls_Fcst_FS'!L48)*CHOOSE(wa!$DG92,wa!$DB$47,wa!$DB$48,wa!$DB$49,wa!$DB$50,wa!$DB$51)</f>
        <v>0</v>
      </c>
      <c r="DS92" s="7">
        <f>N('10_Sls_Fcst_FS'!M48)*CHOOSE(wa!$DG92,wa!$DB$47,wa!$DB$48,wa!$DB$49,wa!$DB$50,wa!$DB$51)</f>
        <v>0</v>
      </c>
      <c r="DT92" s="7">
        <f>N('10_Sls_Fcst_FS'!N48)*CHOOSE(wa!$DG92,wa!$DB$47,wa!$DB$48,wa!$DB$49,wa!$DB$50,wa!$DB$51)</f>
        <v>0</v>
      </c>
      <c r="DU92" s="7">
        <f>N('10_Sls_Fcst_FS'!O48)*CHOOSE(wa!$DG92,wa!$DB$47,wa!$DB$48,wa!$DB$49,wa!$DB$50,wa!$DB$51)</f>
        <v>0</v>
      </c>
      <c r="DV92" s="7">
        <f>N('10_Sls_Fcst_FS'!P48)*CHOOSE(wa!$DG92,wa!$DB$47,wa!$DB$48,wa!$DB$49,wa!$DB$50,wa!$DB$51)</f>
        <v>0</v>
      </c>
      <c r="DW92" s="7">
        <f t="shared" si="23"/>
        <v>0</v>
      </c>
      <c r="DX92" s="9"/>
      <c r="DY92" s="7">
        <f>DK92*CHOOSE(wa!$DG92,wa!$DC$47,wa!$DC$48,wa!$DC$49,wa!$DC$50,wa!$DC$51)</f>
        <v>0</v>
      </c>
      <c r="DZ92" s="7">
        <f>DL92*CHOOSE(wa!$DG92,wa!$DC$47,wa!$DC$48,wa!$DC$49,wa!$DC$50,wa!$DC$51)</f>
        <v>0</v>
      </c>
      <c r="EA92" s="7">
        <f>DM92*CHOOSE(wa!$DG92,wa!$DC$47,wa!$DC$48,wa!$DC$49,wa!$DC$50,wa!$DC$51)</f>
        <v>0</v>
      </c>
      <c r="EB92" s="7">
        <f>DN92*CHOOSE(wa!$DG92,wa!$DC$47,wa!$DC$48,wa!$DC$49,wa!$DC$50,wa!$DC$51)</f>
        <v>0</v>
      </c>
      <c r="EC92" s="7">
        <f>DO92*CHOOSE(wa!$DG92,wa!$DC$47,wa!$DC$48,wa!$DC$49,wa!$DC$50,wa!$DC$51)</f>
        <v>0</v>
      </c>
      <c r="ED92" s="7">
        <f>DP92*CHOOSE(wa!$DG92,wa!$DC$47,wa!$DC$48,wa!$DC$49,wa!$DC$50,wa!$DC$51)</f>
        <v>0</v>
      </c>
      <c r="EE92" s="7">
        <f>DQ92*CHOOSE(wa!$DG92,wa!$DC$47,wa!$DC$48,wa!$DC$49,wa!$DC$50,wa!$DC$51)</f>
        <v>0</v>
      </c>
      <c r="EF92" s="7">
        <f>DR92*CHOOSE(wa!$DG92,wa!$DC$47,wa!$DC$48,wa!$DC$49,wa!$DC$50,wa!$DC$51)</f>
        <v>0</v>
      </c>
      <c r="EG92" s="7">
        <f>DS92*CHOOSE(wa!$DG92,wa!$DC$47,wa!$DC$48,wa!$DC$49,wa!$DC$50,wa!$DC$51)</f>
        <v>0</v>
      </c>
      <c r="EH92" s="7">
        <f>DT92*CHOOSE(wa!$DG92,wa!$DC$47,wa!$DC$48,wa!$DC$49,wa!$DC$50,wa!$DC$51)</f>
        <v>0</v>
      </c>
      <c r="EI92" s="7">
        <f>DU92*CHOOSE(wa!$DG92,wa!$DC$47,wa!$DC$48,wa!$DC$49,wa!$DC$50,wa!$DC$51)</f>
        <v>0</v>
      </c>
      <c r="EJ92" s="7">
        <f>DV92*CHOOSE(wa!$DG92,wa!$DC$47,wa!$DC$48,wa!$DC$49,wa!$DC$50,wa!$DC$51)</f>
        <v>0</v>
      </c>
      <c r="EK92">
        <f t="shared" si="29"/>
        <v>0</v>
      </c>
      <c r="EM92">
        <f t="shared" si="241"/>
        <v>0</v>
      </c>
      <c r="EN92">
        <f t="shared" si="30"/>
        <v>0</v>
      </c>
      <c r="EO92">
        <f t="shared" si="31"/>
        <v>0</v>
      </c>
      <c r="EP92">
        <f t="shared" si="32"/>
        <v>0</v>
      </c>
      <c r="EQ92">
        <f t="shared" si="33"/>
        <v>0</v>
      </c>
      <c r="ER92">
        <f t="shared" si="34"/>
        <v>0</v>
      </c>
      <c r="ES92">
        <f t="shared" si="35"/>
        <v>0</v>
      </c>
      <c r="ET92">
        <f t="shared" si="36"/>
        <v>0</v>
      </c>
      <c r="EU92">
        <f t="shared" si="37"/>
        <v>0</v>
      </c>
      <c r="EV92">
        <f t="shared" si="38"/>
        <v>0</v>
      </c>
      <c r="EW92">
        <f t="shared" si="39"/>
        <v>0</v>
      </c>
      <c r="EX92">
        <f t="shared" si="40"/>
        <v>0</v>
      </c>
      <c r="EY92">
        <f t="shared" si="41"/>
        <v>0</v>
      </c>
      <c r="FA92">
        <f t="shared" si="242"/>
        <v>0</v>
      </c>
      <c r="FB92">
        <f t="shared" si="123"/>
        <v>0</v>
      </c>
      <c r="FC92">
        <f t="shared" si="124"/>
        <v>0</v>
      </c>
      <c r="FD92">
        <f t="shared" si="125"/>
        <v>0</v>
      </c>
      <c r="FE92">
        <f t="shared" si="126"/>
        <v>0</v>
      </c>
      <c r="FF92">
        <f t="shared" si="127"/>
        <v>0</v>
      </c>
      <c r="FG92">
        <f t="shared" si="128"/>
        <v>0</v>
      </c>
      <c r="FH92">
        <f t="shared" si="129"/>
        <v>0</v>
      </c>
      <c r="FI92">
        <f t="shared" si="130"/>
        <v>0</v>
      </c>
      <c r="FJ92">
        <f t="shared" si="131"/>
        <v>0</v>
      </c>
      <c r="FK92">
        <f t="shared" si="132"/>
        <v>0</v>
      </c>
      <c r="FL92">
        <f t="shared" si="133"/>
        <v>0</v>
      </c>
      <c r="FM92">
        <f t="shared" si="53"/>
        <v>0</v>
      </c>
      <c r="FO92">
        <f t="shared" si="243"/>
        <v>0</v>
      </c>
      <c r="FP92">
        <f t="shared" si="134"/>
        <v>0</v>
      </c>
      <c r="FQ92">
        <f t="shared" si="135"/>
        <v>0</v>
      </c>
      <c r="FR92">
        <f t="shared" si="136"/>
        <v>0</v>
      </c>
      <c r="FS92">
        <f t="shared" si="137"/>
        <v>0</v>
      </c>
      <c r="FT92">
        <f t="shared" si="138"/>
        <v>0</v>
      </c>
      <c r="FU92">
        <f t="shared" si="139"/>
        <v>0</v>
      </c>
      <c r="FV92">
        <f t="shared" si="140"/>
        <v>0</v>
      </c>
      <c r="FW92">
        <f t="shared" si="141"/>
        <v>0</v>
      </c>
      <c r="FX92">
        <f t="shared" si="142"/>
        <v>0</v>
      </c>
      <c r="FY92">
        <f t="shared" si="143"/>
        <v>0</v>
      </c>
      <c r="FZ92">
        <f t="shared" si="144"/>
        <v>0</v>
      </c>
      <c r="GA92">
        <f t="shared" si="65"/>
        <v>0</v>
      </c>
      <c r="GC92">
        <f t="shared" si="244"/>
        <v>0</v>
      </c>
      <c r="GD92">
        <f t="shared" si="145"/>
        <v>0</v>
      </c>
      <c r="GE92">
        <f t="shared" si="146"/>
        <v>0</v>
      </c>
      <c r="GF92">
        <f t="shared" si="147"/>
        <v>0</v>
      </c>
      <c r="GG92">
        <f t="shared" si="148"/>
        <v>0</v>
      </c>
      <c r="GH92">
        <f t="shared" si="149"/>
        <v>0</v>
      </c>
      <c r="GI92">
        <f t="shared" si="150"/>
        <v>0</v>
      </c>
      <c r="GJ92">
        <f t="shared" si="151"/>
        <v>0</v>
      </c>
      <c r="GK92">
        <f t="shared" si="152"/>
        <v>0</v>
      </c>
      <c r="GL92">
        <f t="shared" si="153"/>
        <v>0</v>
      </c>
      <c r="GM92">
        <f t="shared" si="154"/>
        <v>0</v>
      </c>
      <c r="GN92">
        <f t="shared" si="155"/>
        <v>0</v>
      </c>
      <c r="GO92">
        <f t="shared" si="77"/>
        <v>0</v>
      </c>
    </row>
    <row r="93" spans="1:197" x14ac:dyDescent="0.3">
      <c r="A93">
        <v>2</v>
      </c>
      <c r="D93" s="63"/>
      <c r="E93" s="63"/>
      <c r="M93" t="s">
        <v>339</v>
      </c>
      <c r="N93">
        <f>+N92</f>
        <v>1</v>
      </c>
      <c r="O93">
        <f>+O92</f>
        <v>0</v>
      </c>
      <c r="Q93">
        <f>+O93</f>
        <v>0</v>
      </c>
      <c r="R93" s="7">
        <f>N('8_Sls_Fcst_G'!E49)*CHOOSE(wa!$N93,wa!$K$47,wa!$K$48,wa!$K$49,wa!$K$50,wa!$K$51)</f>
        <v>0</v>
      </c>
      <c r="S93" s="7">
        <f>N('8_Sls_Fcst_G'!F49)*CHOOSE(wa!$N93,wa!$K$47,wa!$K$48,wa!$K$49,wa!$K$50,wa!$K$51)</f>
        <v>0</v>
      </c>
      <c r="T93" s="7">
        <f>N('8_Sls_Fcst_G'!G49)*CHOOSE(wa!$N93,wa!$K$47,wa!$K$48,wa!$K$49,wa!$K$50,wa!$K$51)</f>
        <v>0</v>
      </c>
      <c r="U93" s="7">
        <f>N('8_Sls_Fcst_G'!H49)*CHOOSE(wa!$N93,wa!$K$47,wa!$K$48,wa!$K$49,wa!$K$50,wa!$K$51)</f>
        <v>0</v>
      </c>
      <c r="V93" s="7">
        <f>N('8_Sls_Fcst_G'!I49)*CHOOSE(wa!$N93,wa!$K$47,wa!$K$48,wa!$K$49,wa!$K$50,wa!$K$51)</f>
        <v>0</v>
      </c>
      <c r="W93" s="7">
        <f>N('8_Sls_Fcst_G'!J49)*CHOOSE(wa!$N93,wa!$K$47,wa!$K$48,wa!$K$49,wa!$K$50,wa!$K$51)</f>
        <v>0</v>
      </c>
      <c r="X93" s="7">
        <f>N('8_Sls_Fcst_G'!K49)*CHOOSE(wa!$N93,wa!$K$47,wa!$K$48,wa!$K$49,wa!$K$50,wa!$K$51)</f>
        <v>0</v>
      </c>
      <c r="Y93" s="7">
        <f>N('8_Sls_Fcst_G'!L49)*CHOOSE(wa!$N93,wa!$K$47,wa!$K$48,wa!$K$49,wa!$K$50,wa!$K$51)</f>
        <v>0</v>
      </c>
      <c r="Z93" s="7">
        <f>N('8_Sls_Fcst_G'!M49)*CHOOSE(wa!$N93,wa!$K$47,wa!$K$48,wa!$K$49,wa!$K$50,wa!$K$51)</f>
        <v>0</v>
      </c>
      <c r="AA93" s="7">
        <f>N('8_Sls_Fcst_G'!N49)*CHOOSE(wa!$N93,wa!$K$47,wa!$K$48,wa!$K$49,wa!$K$50,wa!$K$51)</f>
        <v>0</v>
      </c>
      <c r="AB93" s="7">
        <f>N('8_Sls_Fcst_G'!O49)*CHOOSE(wa!$N93,wa!$K$47,wa!$K$48,wa!$K$49,wa!$K$50,wa!$K$51)</f>
        <v>0</v>
      </c>
      <c r="AC93" s="7">
        <f>N('8_Sls_Fcst_G'!P49)*CHOOSE(wa!$N93,wa!$K$47,wa!$K$48,wa!$K$49,wa!$K$50,wa!$K$51)</f>
        <v>0</v>
      </c>
      <c r="AD93" s="7">
        <f t="shared" si="22"/>
        <v>0</v>
      </c>
      <c r="AF93" s="7">
        <f>R93*CHOOSE(wa!$N93,wa!$L$47,wa!$L$48,wa!$L$49,wa!$L$50,wa!$L$51)</f>
        <v>0</v>
      </c>
      <c r="AG93" s="7">
        <f>S93*CHOOSE(wa!$N93,wa!$L$47,wa!$L$48,wa!$L$49,wa!$L$50,wa!$L$51)</f>
        <v>0</v>
      </c>
      <c r="AH93" s="7">
        <f>T93*CHOOSE(wa!$N93,wa!$L$47,wa!$L$48,wa!$L$49,wa!$L$50,wa!$L$51)</f>
        <v>0</v>
      </c>
      <c r="AI93" s="7">
        <f>U93*CHOOSE(wa!$N93,wa!$L$47,wa!$L$48,wa!$L$49,wa!$L$50,wa!$L$51)</f>
        <v>0</v>
      </c>
      <c r="AJ93" s="7">
        <f>V93*CHOOSE(wa!$N93,wa!$L$47,wa!$L$48,wa!$L$49,wa!$L$50,wa!$L$51)</f>
        <v>0</v>
      </c>
      <c r="AK93" s="7">
        <f>W93*CHOOSE(wa!$N93,wa!$L$47,wa!$L$48,wa!$L$49,wa!$L$50,wa!$L$51)</f>
        <v>0</v>
      </c>
      <c r="AL93" s="7">
        <f>X93*CHOOSE(wa!$N93,wa!$L$47,wa!$L$48,wa!$L$49,wa!$L$50,wa!$L$51)</f>
        <v>0</v>
      </c>
      <c r="AM93" s="7">
        <f>Y93*CHOOSE(wa!$N93,wa!$L$47,wa!$L$48,wa!$L$49,wa!$L$50,wa!$L$51)</f>
        <v>0</v>
      </c>
      <c r="AN93" s="7">
        <f>Z93*CHOOSE(wa!$N93,wa!$L$47,wa!$L$48,wa!$L$49,wa!$L$50,wa!$L$51)</f>
        <v>0</v>
      </c>
      <c r="AO93" s="7">
        <f>AA93*CHOOSE(wa!$N93,wa!$L$47,wa!$L$48,wa!$L$49,wa!$L$50,wa!$L$51)</f>
        <v>0</v>
      </c>
      <c r="AP93" s="7">
        <f>AB93*CHOOSE(wa!$N93,wa!$L$47,wa!$L$48,wa!$L$49,wa!$L$50,wa!$L$51)</f>
        <v>0</v>
      </c>
      <c r="AQ93" s="7">
        <f>AC93*CHOOSE(wa!$N93,wa!$L$47,wa!$L$48,wa!$L$49,wa!$L$50,wa!$L$51)</f>
        <v>0</v>
      </c>
      <c r="AR93">
        <f t="shared" si="78"/>
        <v>0</v>
      </c>
      <c r="AT93">
        <f t="shared" si="233"/>
        <v>0</v>
      </c>
      <c r="AU93">
        <f t="shared" ref="AU93:BE93" si="293">+IF($N93=AU$47,1,0)*S93</f>
        <v>0</v>
      </c>
      <c r="AV93">
        <f t="shared" si="293"/>
        <v>0</v>
      </c>
      <c r="AW93">
        <f t="shared" si="293"/>
        <v>0</v>
      </c>
      <c r="AX93">
        <f t="shared" si="293"/>
        <v>0</v>
      </c>
      <c r="AY93">
        <f t="shared" si="293"/>
        <v>0</v>
      </c>
      <c r="AZ93">
        <f t="shared" si="293"/>
        <v>0</v>
      </c>
      <c r="BA93">
        <f t="shared" si="293"/>
        <v>0</v>
      </c>
      <c r="BB93">
        <f t="shared" si="293"/>
        <v>0</v>
      </c>
      <c r="BC93">
        <f t="shared" si="293"/>
        <v>0</v>
      </c>
      <c r="BD93">
        <f t="shared" si="293"/>
        <v>0</v>
      </c>
      <c r="BE93">
        <f t="shared" si="293"/>
        <v>0</v>
      </c>
      <c r="BF93">
        <f t="shared" si="80"/>
        <v>0</v>
      </c>
      <c r="BH93">
        <f t="shared" si="235"/>
        <v>0</v>
      </c>
      <c r="BI93">
        <f t="shared" ref="BI93:BS93" si="294">+IF($N93=BI$47,1,0)*S93</f>
        <v>0</v>
      </c>
      <c r="BJ93">
        <f t="shared" si="294"/>
        <v>0</v>
      </c>
      <c r="BK93">
        <f t="shared" si="294"/>
        <v>0</v>
      </c>
      <c r="BL93">
        <f t="shared" si="294"/>
        <v>0</v>
      </c>
      <c r="BM93">
        <f t="shared" si="294"/>
        <v>0</v>
      </c>
      <c r="BN93">
        <f t="shared" si="294"/>
        <v>0</v>
      </c>
      <c r="BO93">
        <f t="shared" si="294"/>
        <v>0</v>
      </c>
      <c r="BP93">
        <f t="shared" si="294"/>
        <v>0</v>
      </c>
      <c r="BQ93">
        <f t="shared" si="294"/>
        <v>0</v>
      </c>
      <c r="BR93">
        <f t="shared" si="294"/>
        <v>0</v>
      </c>
      <c r="BS93">
        <f t="shared" si="294"/>
        <v>0</v>
      </c>
      <c r="BT93">
        <f t="shared" si="82"/>
        <v>0</v>
      </c>
      <c r="BV93">
        <f t="shared" si="237"/>
        <v>0</v>
      </c>
      <c r="BW93">
        <f t="shared" ref="BW93:CG93" si="295">+IF($N93=BW$47,1,0)*S93</f>
        <v>0</v>
      </c>
      <c r="BX93">
        <f t="shared" si="295"/>
        <v>0</v>
      </c>
      <c r="BY93">
        <f t="shared" si="295"/>
        <v>0</v>
      </c>
      <c r="BZ93">
        <f t="shared" si="295"/>
        <v>0</v>
      </c>
      <c r="CA93">
        <f t="shared" si="295"/>
        <v>0</v>
      </c>
      <c r="CB93">
        <f t="shared" si="295"/>
        <v>0</v>
      </c>
      <c r="CC93">
        <f t="shared" si="295"/>
        <v>0</v>
      </c>
      <c r="CD93">
        <f t="shared" si="295"/>
        <v>0</v>
      </c>
      <c r="CE93">
        <f t="shared" si="295"/>
        <v>0</v>
      </c>
      <c r="CF93">
        <f t="shared" si="295"/>
        <v>0</v>
      </c>
      <c r="CG93">
        <f t="shared" si="295"/>
        <v>0</v>
      </c>
      <c r="CH93">
        <f t="shared" si="84"/>
        <v>0</v>
      </c>
      <c r="CJ93">
        <f t="shared" si="239"/>
        <v>0</v>
      </c>
      <c r="CK93">
        <f t="shared" ref="CK93:CU93" si="296">+IF($N93=CK$47,1,0)*S93</f>
        <v>0</v>
      </c>
      <c r="CL93">
        <f t="shared" si="296"/>
        <v>0</v>
      </c>
      <c r="CM93">
        <f t="shared" si="296"/>
        <v>0</v>
      </c>
      <c r="CN93">
        <f t="shared" si="296"/>
        <v>0</v>
      </c>
      <c r="CO93">
        <f t="shared" si="296"/>
        <v>0</v>
      </c>
      <c r="CP93">
        <f t="shared" si="296"/>
        <v>0</v>
      </c>
      <c r="CQ93">
        <f t="shared" si="296"/>
        <v>0</v>
      </c>
      <c r="CR93">
        <f t="shared" si="296"/>
        <v>0</v>
      </c>
      <c r="CS93">
        <f t="shared" si="296"/>
        <v>0</v>
      </c>
      <c r="CT93">
        <f t="shared" si="296"/>
        <v>0</v>
      </c>
      <c r="CU93">
        <f t="shared" si="296"/>
        <v>0</v>
      </c>
      <c r="CV93">
        <f t="shared" si="86"/>
        <v>0</v>
      </c>
      <c r="DF93" t="s">
        <v>340</v>
      </c>
      <c r="DG93">
        <f>+DG92</f>
        <v>1</v>
      </c>
      <c r="DH93">
        <f>+DH92</f>
        <v>0</v>
      </c>
      <c r="DJ93">
        <f>+DH93</f>
        <v>0</v>
      </c>
      <c r="DK93" s="7">
        <f>N('10_Sls_Fcst_FS'!E49)*CHOOSE(wa!$DG93,wa!$DD$47,wa!$DD$48,wa!$DD$49,wa!$DD$50,wa!$DD$51)</f>
        <v>0</v>
      </c>
      <c r="DL93" s="7">
        <f>N('10_Sls_Fcst_FS'!F49)*CHOOSE(wa!$DG93,wa!$DD$47,wa!$DD$48,wa!$DD$49,wa!$DD$50,wa!$DD$51)</f>
        <v>0</v>
      </c>
      <c r="DM93" s="7">
        <f>N('10_Sls_Fcst_FS'!G49)*CHOOSE(wa!$DG93,wa!$DD$47,wa!$DD$48,wa!$DD$49,wa!$DD$50,wa!$DD$51)</f>
        <v>0</v>
      </c>
      <c r="DN93" s="7">
        <f>N('10_Sls_Fcst_FS'!H49)*CHOOSE(wa!$DG93,wa!$DD$47,wa!$DD$48,wa!$DD$49,wa!$DD$50,wa!$DD$51)</f>
        <v>0</v>
      </c>
      <c r="DO93" s="7">
        <f>N('10_Sls_Fcst_FS'!I49)*CHOOSE(wa!$DG93,wa!$DD$47,wa!$DD$48,wa!$DD$49,wa!$DD$50,wa!$DD$51)</f>
        <v>0</v>
      </c>
      <c r="DP93" s="7">
        <f>N('10_Sls_Fcst_FS'!J49)*CHOOSE(wa!$DG93,wa!$DD$47,wa!$DD$48,wa!$DD$49,wa!$DD$50,wa!$DD$51)</f>
        <v>0</v>
      </c>
      <c r="DQ93" s="7">
        <f>N('10_Sls_Fcst_FS'!K49)*CHOOSE(wa!$DG93,wa!$DD$47,wa!$DD$48,wa!$DD$49,wa!$DD$50,wa!$DD$51)</f>
        <v>0</v>
      </c>
      <c r="DR93" s="7">
        <f>N('10_Sls_Fcst_FS'!L49)*CHOOSE(wa!$DG93,wa!$DD$47,wa!$DD$48,wa!$DD$49,wa!$DD$50,wa!$DD$51)</f>
        <v>0</v>
      </c>
      <c r="DS93" s="7">
        <f>N('10_Sls_Fcst_FS'!M49)*CHOOSE(wa!$DG93,wa!$DD$47,wa!$DD$48,wa!$DD$49,wa!$DD$50,wa!$DD$51)</f>
        <v>0</v>
      </c>
      <c r="DT93" s="7">
        <f>N('10_Sls_Fcst_FS'!N49)*CHOOSE(wa!$DG93,wa!$DD$47,wa!$DD$48,wa!$DD$49,wa!$DD$50,wa!$DD$51)</f>
        <v>0</v>
      </c>
      <c r="DU93" s="7">
        <f>N('10_Sls_Fcst_FS'!O49)*CHOOSE(wa!$DG93,wa!$DD$47,wa!$DD$48,wa!$DD$49,wa!$DD$50,wa!$DD$51)</f>
        <v>0</v>
      </c>
      <c r="DV93" s="7">
        <f>N('10_Sls_Fcst_FS'!P49)*CHOOSE(wa!$DG93,wa!$DD$47,wa!$DD$48,wa!$DD$49,wa!$DD$50,wa!$DD$51)</f>
        <v>0</v>
      </c>
      <c r="DW93" s="7">
        <f t="shared" si="23"/>
        <v>0</v>
      </c>
      <c r="DX93" s="9"/>
      <c r="DY93" s="7">
        <f>DK93*CHOOSE(wa!$DG93,wa!$DE$47,wa!$DE$48,wa!$DE$49,wa!$DE$50,wa!$DE$51)</f>
        <v>0</v>
      </c>
      <c r="DZ93" s="7">
        <f>DL93*CHOOSE(wa!$DG93,wa!$DE$47,wa!$DE$48,wa!$DE$49,wa!$DE$50,wa!$DE$51)</f>
        <v>0</v>
      </c>
      <c r="EA93" s="7">
        <f>DM93*CHOOSE(wa!$DG93,wa!$DE$47,wa!$DE$48,wa!$DE$49,wa!$DE$50,wa!$DE$51)</f>
        <v>0</v>
      </c>
      <c r="EB93" s="7">
        <f>DN93*CHOOSE(wa!$DG93,wa!$DE$47,wa!$DE$48,wa!$DE$49,wa!$DE$50,wa!$DE$51)</f>
        <v>0</v>
      </c>
      <c r="EC93" s="7">
        <f>DO93*CHOOSE(wa!$DG93,wa!$DE$47,wa!$DE$48,wa!$DE$49,wa!$DE$50,wa!$DE$51)</f>
        <v>0</v>
      </c>
      <c r="ED93" s="7">
        <f>DP93*CHOOSE(wa!$DG93,wa!$DE$47,wa!$DE$48,wa!$DE$49,wa!$DE$50,wa!$DE$51)</f>
        <v>0</v>
      </c>
      <c r="EE93" s="7">
        <f>DQ93*CHOOSE(wa!$DG93,wa!$DE$47,wa!$DE$48,wa!$DE$49,wa!$DE$50,wa!$DE$51)</f>
        <v>0</v>
      </c>
      <c r="EF93" s="7">
        <f>DR93*CHOOSE(wa!$DG93,wa!$DE$47,wa!$DE$48,wa!$DE$49,wa!$DE$50,wa!$DE$51)</f>
        <v>0</v>
      </c>
      <c r="EG93" s="7">
        <f>DS93*CHOOSE(wa!$DG93,wa!$DE$47,wa!$DE$48,wa!$DE$49,wa!$DE$50,wa!$DE$51)</f>
        <v>0</v>
      </c>
      <c r="EH93" s="7">
        <f>DT93*CHOOSE(wa!$DG93,wa!$DE$47,wa!$DE$48,wa!$DE$49,wa!$DE$50,wa!$DE$51)</f>
        <v>0</v>
      </c>
      <c r="EI93" s="7">
        <f>DU93*CHOOSE(wa!$DG93,wa!$DE$47,wa!$DE$48,wa!$DE$49,wa!$DE$50,wa!$DE$51)</f>
        <v>0</v>
      </c>
      <c r="EJ93" s="7">
        <f>DV93*CHOOSE(wa!$DG93,wa!$DE$47,wa!$DE$48,wa!$DE$49,wa!$DE$50,wa!$DE$51)</f>
        <v>0</v>
      </c>
      <c r="EK93">
        <f t="shared" si="29"/>
        <v>0</v>
      </c>
      <c r="EM93">
        <f t="shared" si="241"/>
        <v>0</v>
      </c>
      <c r="EN93">
        <f t="shared" si="30"/>
        <v>0</v>
      </c>
      <c r="EO93">
        <f t="shared" si="31"/>
        <v>0</v>
      </c>
      <c r="EP93">
        <f t="shared" si="32"/>
        <v>0</v>
      </c>
      <c r="EQ93">
        <f t="shared" si="33"/>
        <v>0</v>
      </c>
      <c r="ER93">
        <f t="shared" si="34"/>
        <v>0</v>
      </c>
      <c r="ES93">
        <f t="shared" si="35"/>
        <v>0</v>
      </c>
      <c r="ET93">
        <f t="shared" si="36"/>
        <v>0</v>
      </c>
      <c r="EU93">
        <f t="shared" si="37"/>
        <v>0</v>
      </c>
      <c r="EV93">
        <f t="shared" si="38"/>
        <v>0</v>
      </c>
      <c r="EW93">
        <f t="shared" si="39"/>
        <v>0</v>
      </c>
      <c r="EX93">
        <f t="shared" si="40"/>
        <v>0</v>
      </c>
      <c r="EY93">
        <f t="shared" si="41"/>
        <v>0</v>
      </c>
      <c r="FA93">
        <f t="shared" si="242"/>
        <v>0</v>
      </c>
      <c r="FB93">
        <f t="shared" si="123"/>
        <v>0</v>
      </c>
      <c r="FC93">
        <f t="shared" si="124"/>
        <v>0</v>
      </c>
      <c r="FD93">
        <f t="shared" si="125"/>
        <v>0</v>
      </c>
      <c r="FE93">
        <f t="shared" si="126"/>
        <v>0</v>
      </c>
      <c r="FF93">
        <f t="shared" si="127"/>
        <v>0</v>
      </c>
      <c r="FG93">
        <f t="shared" si="128"/>
        <v>0</v>
      </c>
      <c r="FH93">
        <f t="shared" si="129"/>
        <v>0</v>
      </c>
      <c r="FI93">
        <f t="shared" si="130"/>
        <v>0</v>
      </c>
      <c r="FJ93">
        <f t="shared" si="131"/>
        <v>0</v>
      </c>
      <c r="FK93">
        <f t="shared" si="132"/>
        <v>0</v>
      </c>
      <c r="FL93">
        <f t="shared" si="133"/>
        <v>0</v>
      </c>
      <c r="FM93">
        <f t="shared" si="53"/>
        <v>0</v>
      </c>
      <c r="FO93">
        <f t="shared" si="243"/>
        <v>0</v>
      </c>
      <c r="FP93">
        <f t="shared" si="134"/>
        <v>0</v>
      </c>
      <c r="FQ93">
        <f t="shared" si="135"/>
        <v>0</v>
      </c>
      <c r="FR93">
        <f t="shared" si="136"/>
        <v>0</v>
      </c>
      <c r="FS93">
        <f t="shared" si="137"/>
        <v>0</v>
      </c>
      <c r="FT93">
        <f t="shared" si="138"/>
        <v>0</v>
      </c>
      <c r="FU93">
        <f t="shared" si="139"/>
        <v>0</v>
      </c>
      <c r="FV93">
        <f t="shared" si="140"/>
        <v>0</v>
      </c>
      <c r="FW93">
        <f t="shared" si="141"/>
        <v>0</v>
      </c>
      <c r="FX93">
        <f t="shared" si="142"/>
        <v>0</v>
      </c>
      <c r="FY93">
        <f t="shared" si="143"/>
        <v>0</v>
      </c>
      <c r="FZ93">
        <f t="shared" si="144"/>
        <v>0</v>
      </c>
      <c r="GA93">
        <f t="shared" si="65"/>
        <v>0</v>
      </c>
      <c r="GC93">
        <f t="shared" si="244"/>
        <v>0</v>
      </c>
      <c r="GD93">
        <f t="shared" si="145"/>
        <v>0</v>
      </c>
      <c r="GE93">
        <f t="shared" si="146"/>
        <v>0</v>
      </c>
      <c r="GF93">
        <f t="shared" si="147"/>
        <v>0</v>
      </c>
      <c r="GG93">
        <f t="shared" si="148"/>
        <v>0</v>
      </c>
      <c r="GH93">
        <f t="shared" si="149"/>
        <v>0</v>
      </c>
      <c r="GI93">
        <f t="shared" si="150"/>
        <v>0</v>
      </c>
      <c r="GJ93">
        <f t="shared" si="151"/>
        <v>0</v>
      </c>
      <c r="GK93">
        <f t="shared" si="152"/>
        <v>0</v>
      </c>
      <c r="GL93">
        <f t="shared" si="153"/>
        <v>0</v>
      </c>
      <c r="GM93">
        <f t="shared" si="154"/>
        <v>0</v>
      </c>
      <c r="GN93">
        <f t="shared" si="155"/>
        <v>0</v>
      </c>
      <c r="GO93">
        <f t="shared" si="77"/>
        <v>0</v>
      </c>
    </row>
    <row r="94" spans="1:197" x14ac:dyDescent="0.3">
      <c r="A94" t="s">
        <v>462</v>
      </c>
      <c r="M94" s="7" t="s">
        <v>340</v>
      </c>
      <c r="N94" s="7">
        <v>1</v>
      </c>
      <c r="O94" s="7">
        <f>+IF(N94=1,0,1)</f>
        <v>0</v>
      </c>
      <c r="P94" s="7">
        <f>+O94</f>
        <v>0</v>
      </c>
      <c r="Q94" s="7"/>
      <c r="R94" s="7">
        <f>N('8_Sls_Fcst_G'!E50)*CHOOSE(wa!$N94,wa!$I$47,wa!$I$48,wa!$I$49,wa!$I$50,wa!$I$51)</f>
        <v>0</v>
      </c>
      <c r="S94" s="7">
        <f>N('8_Sls_Fcst_G'!F50)*CHOOSE(wa!$N94,wa!$I$47,wa!$I$48,wa!$I$49,wa!$I$50,wa!$I$51)</f>
        <v>0</v>
      </c>
      <c r="T94" s="7">
        <f>N('8_Sls_Fcst_G'!G50)*CHOOSE(wa!$N94,wa!$I$47,wa!$I$48,wa!$I$49,wa!$I$50,wa!$I$51)</f>
        <v>0</v>
      </c>
      <c r="U94" s="7">
        <f>N('8_Sls_Fcst_G'!H50)*CHOOSE(wa!$N94,wa!$I$47,wa!$I$48,wa!$I$49,wa!$I$50,wa!$I$51)</f>
        <v>0</v>
      </c>
      <c r="V94" s="7">
        <f>N('8_Sls_Fcst_G'!I50)*CHOOSE(wa!$N94,wa!$I$47,wa!$I$48,wa!$I$49,wa!$I$50,wa!$I$51)</f>
        <v>0</v>
      </c>
      <c r="W94" s="7">
        <f>N('8_Sls_Fcst_G'!J50)*CHOOSE(wa!$N94,wa!$I$47,wa!$I$48,wa!$I$49,wa!$I$50,wa!$I$51)</f>
        <v>0</v>
      </c>
      <c r="X94" s="7">
        <f>N('8_Sls_Fcst_G'!K50)*CHOOSE(wa!$N94,wa!$I$47,wa!$I$48,wa!$I$49,wa!$I$50,wa!$I$51)</f>
        <v>0</v>
      </c>
      <c r="Y94" s="7">
        <f>N('8_Sls_Fcst_G'!L50)*CHOOSE(wa!$N94,wa!$I$47,wa!$I$48,wa!$I$49,wa!$I$50,wa!$I$51)</f>
        <v>0</v>
      </c>
      <c r="Z94" s="7">
        <f>N('8_Sls_Fcst_G'!M50)*CHOOSE(wa!$N94,wa!$I$47,wa!$I$48,wa!$I$49,wa!$I$50,wa!$I$51)</f>
        <v>0</v>
      </c>
      <c r="AA94" s="7">
        <f>N('8_Sls_Fcst_G'!N50)*CHOOSE(wa!$N94,wa!$I$47,wa!$I$48,wa!$I$49,wa!$I$50,wa!$I$51)</f>
        <v>0</v>
      </c>
      <c r="AB94" s="7">
        <f>N('8_Sls_Fcst_G'!O50)*CHOOSE(wa!$N94,wa!$I$47,wa!$I$48,wa!$I$49,wa!$I$50,wa!$I$51)</f>
        <v>0</v>
      </c>
      <c r="AC94" s="7">
        <f>N('8_Sls_Fcst_G'!P50)*CHOOSE(wa!$N94,wa!$I$47,wa!$I$48,wa!$I$49,wa!$I$50,wa!$I$51)</f>
        <v>0</v>
      </c>
      <c r="AD94" s="7">
        <f t="shared" si="22"/>
        <v>0</v>
      </c>
      <c r="AF94" s="7">
        <f>R94*CHOOSE(wa!$N94,wa!$J$47,wa!$J$48,wa!$J$49,wa!$J$50,wa!$J$51)</f>
        <v>0</v>
      </c>
      <c r="AG94" s="7">
        <f>S94*CHOOSE(wa!$N94,wa!$J$47,wa!$J$48,wa!$J$49,wa!$J$50,wa!$J$51)</f>
        <v>0</v>
      </c>
      <c r="AH94" s="7">
        <f>T94*CHOOSE(wa!$N94,wa!$J$47,wa!$J$48,wa!$J$49,wa!$J$50,wa!$J$51)</f>
        <v>0</v>
      </c>
      <c r="AI94" s="7">
        <f>U94*CHOOSE(wa!$N94,wa!$J$47,wa!$J$48,wa!$J$49,wa!$J$50,wa!$J$51)</f>
        <v>0</v>
      </c>
      <c r="AJ94" s="7">
        <f>V94*CHOOSE(wa!$N94,wa!$J$47,wa!$J$48,wa!$J$49,wa!$J$50,wa!$J$51)</f>
        <v>0</v>
      </c>
      <c r="AK94" s="7">
        <f>W94*CHOOSE(wa!$N94,wa!$J$47,wa!$J$48,wa!$J$49,wa!$J$50,wa!$J$51)</f>
        <v>0</v>
      </c>
      <c r="AL94" s="7">
        <f>X94*CHOOSE(wa!$N94,wa!$J$47,wa!$J$48,wa!$J$49,wa!$J$50,wa!$J$51)</f>
        <v>0</v>
      </c>
      <c r="AM94" s="7">
        <f>Y94*CHOOSE(wa!$N94,wa!$J$47,wa!$J$48,wa!$J$49,wa!$J$50,wa!$J$51)</f>
        <v>0</v>
      </c>
      <c r="AN94" s="7">
        <f>Z94*CHOOSE(wa!$N94,wa!$J$47,wa!$J$48,wa!$J$49,wa!$J$50,wa!$J$51)</f>
        <v>0</v>
      </c>
      <c r="AO94" s="7">
        <f>AA94*CHOOSE(wa!$N94,wa!$J$47,wa!$J$48,wa!$J$49,wa!$J$50,wa!$J$51)</f>
        <v>0</v>
      </c>
      <c r="AP94" s="7">
        <f>AB94*CHOOSE(wa!$N94,wa!$J$47,wa!$J$48,wa!$J$49,wa!$J$50,wa!$J$51)</f>
        <v>0</v>
      </c>
      <c r="AQ94" s="7">
        <f>AC94*CHOOSE(wa!$N94,wa!$J$47,wa!$J$48,wa!$J$49,wa!$J$50,wa!$J$51)</f>
        <v>0</v>
      </c>
      <c r="AR94">
        <f t="shared" si="78"/>
        <v>0</v>
      </c>
      <c r="AT94">
        <f t="shared" si="233"/>
        <v>0</v>
      </c>
      <c r="AU94">
        <f t="shared" ref="AU94:BE94" si="297">+IF($N94=AU$47,1,0)*S94</f>
        <v>0</v>
      </c>
      <c r="AV94">
        <f t="shared" si="297"/>
        <v>0</v>
      </c>
      <c r="AW94">
        <f t="shared" si="297"/>
        <v>0</v>
      </c>
      <c r="AX94">
        <f t="shared" si="297"/>
        <v>0</v>
      </c>
      <c r="AY94">
        <f t="shared" si="297"/>
        <v>0</v>
      </c>
      <c r="AZ94">
        <f t="shared" si="297"/>
        <v>0</v>
      </c>
      <c r="BA94">
        <f t="shared" si="297"/>
        <v>0</v>
      </c>
      <c r="BB94">
        <f t="shared" si="297"/>
        <v>0</v>
      </c>
      <c r="BC94">
        <f t="shared" si="297"/>
        <v>0</v>
      </c>
      <c r="BD94">
        <f t="shared" si="297"/>
        <v>0</v>
      </c>
      <c r="BE94">
        <f t="shared" si="297"/>
        <v>0</v>
      </c>
      <c r="BF94">
        <f t="shared" si="80"/>
        <v>0</v>
      </c>
      <c r="BH94">
        <f t="shared" si="235"/>
        <v>0</v>
      </c>
      <c r="BI94">
        <f t="shared" ref="BI94:BS94" si="298">+IF($N94=BI$47,1,0)*S94</f>
        <v>0</v>
      </c>
      <c r="BJ94">
        <f t="shared" si="298"/>
        <v>0</v>
      </c>
      <c r="BK94">
        <f t="shared" si="298"/>
        <v>0</v>
      </c>
      <c r="BL94">
        <f t="shared" si="298"/>
        <v>0</v>
      </c>
      <c r="BM94">
        <f t="shared" si="298"/>
        <v>0</v>
      </c>
      <c r="BN94">
        <f t="shared" si="298"/>
        <v>0</v>
      </c>
      <c r="BO94">
        <f t="shared" si="298"/>
        <v>0</v>
      </c>
      <c r="BP94">
        <f t="shared" si="298"/>
        <v>0</v>
      </c>
      <c r="BQ94">
        <f t="shared" si="298"/>
        <v>0</v>
      </c>
      <c r="BR94">
        <f t="shared" si="298"/>
        <v>0</v>
      </c>
      <c r="BS94">
        <f t="shared" si="298"/>
        <v>0</v>
      </c>
      <c r="BT94">
        <f t="shared" si="82"/>
        <v>0</v>
      </c>
      <c r="BV94">
        <f t="shared" si="237"/>
        <v>0</v>
      </c>
      <c r="BW94">
        <f t="shared" ref="BW94:CG94" si="299">+IF($N94=BW$47,1,0)*S94</f>
        <v>0</v>
      </c>
      <c r="BX94">
        <f t="shared" si="299"/>
        <v>0</v>
      </c>
      <c r="BY94">
        <f t="shared" si="299"/>
        <v>0</v>
      </c>
      <c r="BZ94">
        <f t="shared" si="299"/>
        <v>0</v>
      </c>
      <c r="CA94">
        <f t="shared" si="299"/>
        <v>0</v>
      </c>
      <c r="CB94">
        <f t="shared" si="299"/>
        <v>0</v>
      </c>
      <c r="CC94">
        <f t="shared" si="299"/>
        <v>0</v>
      </c>
      <c r="CD94">
        <f t="shared" si="299"/>
        <v>0</v>
      </c>
      <c r="CE94">
        <f t="shared" si="299"/>
        <v>0</v>
      </c>
      <c r="CF94">
        <f t="shared" si="299"/>
        <v>0</v>
      </c>
      <c r="CG94">
        <f t="shared" si="299"/>
        <v>0</v>
      </c>
      <c r="CH94">
        <f t="shared" si="84"/>
        <v>0</v>
      </c>
      <c r="CJ94">
        <f t="shared" si="239"/>
        <v>0</v>
      </c>
      <c r="CK94">
        <f t="shared" ref="CK94:CU94" si="300">+IF($N94=CK$47,1,0)*S94</f>
        <v>0</v>
      </c>
      <c r="CL94">
        <f t="shared" si="300"/>
        <v>0</v>
      </c>
      <c r="CM94">
        <f t="shared" si="300"/>
        <v>0</v>
      </c>
      <c r="CN94">
        <f t="shared" si="300"/>
        <v>0</v>
      </c>
      <c r="CO94">
        <f t="shared" si="300"/>
        <v>0</v>
      </c>
      <c r="CP94">
        <f t="shared" si="300"/>
        <v>0</v>
      </c>
      <c r="CQ94">
        <f t="shared" si="300"/>
        <v>0</v>
      </c>
      <c r="CR94">
        <f t="shared" si="300"/>
        <v>0</v>
      </c>
      <c r="CS94">
        <f t="shared" si="300"/>
        <v>0</v>
      </c>
      <c r="CT94">
        <f t="shared" si="300"/>
        <v>0</v>
      </c>
      <c r="CU94">
        <f t="shared" si="300"/>
        <v>0</v>
      </c>
      <c r="CV94">
        <f t="shared" si="86"/>
        <v>0</v>
      </c>
      <c r="DF94" s="7" t="s">
        <v>341</v>
      </c>
      <c r="DG94" s="7">
        <v>1</v>
      </c>
      <c r="DH94" s="7">
        <f>+IF(DG94=1,0,1)</f>
        <v>0</v>
      </c>
      <c r="DI94" s="7">
        <f>+DH94</f>
        <v>0</v>
      </c>
      <c r="DJ94" s="7"/>
      <c r="DK94" s="7">
        <f>N('10_Sls_Fcst_FS'!E50)*CHOOSE(wa!$DG94,wa!$DB$47,wa!$DB$48,wa!$DB$49,wa!$DB$50,wa!$DB$51)</f>
        <v>0</v>
      </c>
      <c r="DL94" s="7">
        <f>N('10_Sls_Fcst_FS'!F50)*CHOOSE(wa!$DG94,wa!$DB$47,wa!$DB$48,wa!$DB$49,wa!$DB$50,wa!$DB$51)</f>
        <v>0</v>
      </c>
      <c r="DM94" s="7">
        <f>N('10_Sls_Fcst_FS'!G50)*CHOOSE(wa!$DG94,wa!$DB$47,wa!$DB$48,wa!$DB$49,wa!$DB$50,wa!$DB$51)</f>
        <v>0</v>
      </c>
      <c r="DN94" s="7">
        <f>N('10_Sls_Fcst_FS'!H50)*CHOOSE(wa!$DG94,wa!$DB$47,wa!$DB$48,wa!$DB$49,wa!$DB$50,wa!$DB$51)</f>
        <v>0</v>
      </c>
      <c r="DO94" s="7">
        <f>N('10_Sls_Fcst_FS'!I50)*CHOOSE(wa!$DG94,wa!$DB$47,wa!$DB$48,wa!$DB$49,wa!$DB$50,wa!$DB$51)</f>
        <v>0</v>
      </c>
      <c r="DP94" s="7">
        <f>N('10_Sls_Fcst_FS'!J50)*CHOOSE(wa!$DG94,wa!$DB$47,wa!$DB$48,wa!$DB$49,wa!$DB$50,wa!$DB$51)</f>
        <v>0</v>
      </c>
      <c r="DQ94" s="7">
        <f>N('10_Sls_Fcst_FS'!K50)*CHOOSE(wa!$DG94,wa!$DB$47,wa!$DB$48,wa!$DB$49,wa!$DB$50,wa!$DB$51)</f>
        <v>0</v>
      </c>
      <c r="DR94" s="7">
        <f>N('10_Sls_Fcst_FS'!L50)*CHOOSE(wa!$DG94,wa!$DB$47,wa!$DB$48,wa!$DB$49,wa!$DB$50,wa!$DB$51)</f>
        <v>0</v>
      </c>
      <c r="DS94" s="7">
        <f>N('10_Sls_Fcst_FS'!M50)*CHOOSE(wa!$DG94,wa!$DB$47,wa!$DB$48,wa!$DB$49,wa!$DB$50,wa!$DB$51)</f>
        <v>0</v>
      </c>
      <c r="DT94" s="7">
        <f>N('10_Sls_Fcst_FS'!N50)*CHOOSE(wa!$DG94,wa!$DB$47,wa!$DB$48,wa!$DB$49,wa!$DB$50,wa!$DB$51)</f>
        <v>0</v>
      </c>
      <c r="DU94" s="7">
        <f>N('10_Sls_Fcst_FS'!O50)*CHOOSE(wa!$DG94,wa!$DB$47,wa!$DB$48,wa!$DB$49,wa!$DB$50,wa!$DB$51)</f>
        <v>0</v>
      </c>
      <c r="DV94" s="7">
        <f>N('10_Sls_Fcst_FS'!P50)*CHOOSE(wa!$DG94,wa!$DB$47,wa!$DB$48,wa!$DB$49,wa!$DB$50,wa!$DB$51)</f>
        <v>0</v>
      </c>
      <c r="DW94" s="7">
        <f t="shared" si="23"/>
        <v>0</v>
      </c>
      <c r="DX94" s="9"/>
      <c r="DY94" s="7">
        <f>DK94*CHOOSE(wa!$DG94,wa!$DC$47,wa!$DC$48,wa!$DC$49,wa!$DC$50,wa!$DC$51)</f>
        <v>0</v>
      </c>
      <c r="DZ94" s="7">
        <f>DL94*CHOOSE(wa!$DG94,wa!$DC$47,wa!$DC$48,wa!$DC$49,wa!$DC$50,wa!$DC$51)</f>
        <v>0</v>
      </c>
      <c r="EA94" s="7">
        <f>DM94*CHOOSE(wa!$DG94,wa!$DC$47,wa!$DC$48,wa!$DC$49,wa!$DC$50,wa!$DC$51)</f>
        <v>0</v>
      </c>
      <c r="EB94" s="7">
        <f>DN94*CHOOSE(wa!$DG94,wa!$DC$47,wa!$DC$48,wa!$DC$49,wa!$DC$50,wa!$DC$51)</f>
        <v>0</v>
      </c>
      <c r="EC94" s="7">
        <f>DO94*CHOOSE(wa!$DG94,wa!$DC$47,wa!$DC$48,wa!$DC$49,wa!$DC$50,wa!$DC$51)</f>
        <v>0</v>
      </c>
      <c r="ED94" s="7">
        <f>DP94*CHOOSE(wa!$DG94,wa!$DC$47,wa!$DC$48,wa!$DC$49,wa!$DC$50,wa!$DC$51)</f>
        <v>0</v>
      </c>
      <c r="EE94" s="7">
        <f>DQ94*CHOOSE(wa!$DG94,wa!$DC$47,wa!$DC$48,wa!$DC$49,wa!$DC$50,wa!$DC$51)</f>
        <v>0</v>
      </c>
      <c r="EF94" s="7">
        <f>DR94*CHOOSE(wa!$DG94,wa!$DC$47,wa!$DC$48,wa!$DC$49,wa!$DC$50,wa!$DC$51)</f>
        <v>0</v>
      </c>
      <c r="EG94" s="7">
        <f>DS94*CHOOSE(wa!$DG94,wa!$DC$47,wa!$DC$48,wa!$DC$49,wa!$DC$50,wa!$DC$51)</f>
        <v>0</v>
      </c>
      <c r="EH94" s="7">
        <f>DT94*CHOOSE(wa!$DG94,wa!$DC$47,wa!$DC$48,wa!$DC$49,wa!$DC$50,wa!$DC$51)</f>
        <v>0</v>
      </c>
      <c r="EI94" s="7">
        <f>DU94*CHOOSE(wa!$DG94,wa!$DC$47,wa!$DC$48,wa!$DC$49,wa!$DC$50,wa!$DC$51)</f>
        <v>0</v>
      </c>
      <c r="EJ94" s="7">
        <f>DV94*CHOOSE(wa!$DG94,wa!$DC$47,wa!$DC$48,wa!$DC$49,wa!$DC$50,wa!$DC$51)</f>
        <v>0</v>
      </c>
      <c r="EK94">
        <f t="shared" si="29"/>
        <v>0</v>
      </c>
      <c r="EM94">
        <f t="shared" si="241"/>
        <v>0</v>
      </c>
      <c r="EN94">
        <f t="shared" si="30"/>
        <v>0</v>
      </c>
      <c r="EO94">
        <f t="shared" si="31"/>
        <v>0</v>
      </c>
      <c r="EP94">
        <f t="shared" si="32"/>
        <v>0</v>
      </c>
      <c r="EQ94">
        <f t="shared" si="33"/>
        <v>0</v>
      </c>
      <c r="ER94">
        <f t="shared" si="34"/>
        <v>0</v>
      </c>
      <c r="ES94">
        <f t="shared" si="35"/>
        <v>0</v>
      </c>
      <c r="ET94">
        <f t="shared" si="36"/>
        <v>0</v>
      </c>
      <c r="EU94">
        <f t="shared" si="37"/>
        <v>0</v>
      </c>
      <c r="EV94">
        <f t="shared" si="38"/>
        <v>0</v>
      </c>
      <c r="EW94">
        <f t="shared" si="39"/>
        <v>0</v>
      </c>
      <c r="EX94">
        <f t="shared" si="40"/>
        <v>0</v>
      </c>
      <c r="EY94">
        <f t="shared" si="41"/>
        <v>0</v>
      </c>
      <c r="FA94">
        <f t="shared" si="242"/>
        <v>0</v>
      </c>
      <c r="FB94">
        <f t="shared" si="123"/>
        <v>0</v>
      </c>
      <c r="FC94">
        <f t="shared" si="124"/>
        <v>0</v>
      </c>
      <c r="FD94">
        <f t="shared" si="125"/>
        <v>0</v>
      </c>
      <c r="FE94">
        <f t="shared" si="126"/>
        <v>0</v>
      </c>
      <c r="FF94">
        <f t="shared" si="127"/>
        <v>0</v>
      </c>
      <c r="FG94">
        <f t="shared" si="128"/>
        <v>0</v>
      </c>
      <c r="FH94">
        <f t="shared" si="129"/>
        <v>0</v>
      </c>
      <c r="FI94">
        <f t="shared" si="130"/>
        <v>0</v>
      </c>
      <c r="FJ94">
        <f t="shared" si="131"/>
        <v>0</v>
      </c>
      <c r="FK94">
        <f t="shared" si="132"/>
        <v>0</v>
      </c>
      <c r="FL94">
        <f t="shared" si="133"/>
        <v>0</v>
      </c>
      <c r="FM94">
        <f t="shared" si="53"/>
        <v>0</v>
      </c>
      <c r="FO94">
        <f t="shared" si="243"/>
        <v>0</v>
      </c>
      <c r="FP94">
        <f t="shared" si="134"/>
        <v>0</v>
      </c>
      <c r="FQ94">
        <f t="shared" si="135"/>
        <v>0</v>
      </c>
      <c r="FR94">
        <f t="shared" si="136"/>
        <v>0</v>
      </c>
      <c r="FS94">
        <f t="shared" si="137"/>
        <v>0</v>
      </c>
      <c r="FT94">
        <f t="shared" si="138"/>
        <v>0</v>
      </c>
      <c r="FU94">
        <f t="shared" si="139"/>
        <v>0</v>
      </c>
      <c r="FV94">
        <f t="shared" si="140"/>
        <v>0</v>
      </c>
      <c r="FW94">
        <f t="shared" si="141"/>
        <v>0</v>
      </c>
      <c r="FX94">
        <f t="shared" si="142"/>
        <v>0</v>
      </c>
      <c r="FY94">
        <f t="shared" si="143"/>
        <v>0</v>
      </c>
      <c r="FZ94">
        <f t="shared" si="144"/>
        <v>0</v>
      </c>
      <c r="GA94">
        <f t="shared" si="65"/>
        <v>0</v>
      </c>
      <c r="GC94">
        <f t="shared" si="244"/>
        <v>0</v>
      </c>
      <c r="GD94">
        <f t="shared" si="145"/>
        <v>0</v>
      </c>
      <c r="GE94">
        <f t="shared" si="146"/>
        <v>0</v>
      </c>
      <c r="GF94">
        <f t="shared" si="147"/>
        <v>0</v>
      </c>
      <c r="GG94">
        <f t="shared" si="148"/>
        <v>0</v>
      </c>
      <c r="GH94">
        <f t="shared" si="149"/>
        <v>0</v>
      </c>
      <c r="GI94">
        <f t="shared" si="150"/>
        <v>0</v>
      </c>
      <c r="GJ94">
        <f t="shared" si="151"/>
        <v>0</v>
      </c>
      <c r="GK94">
        <f t="shared" si="152"/>
        <v>0</v>
      </c>
      <c r="GL94">
        <f t="shared" si="153"/>
        <v>0</v>
      </c>
      <c r="GM94">
        <f t="shared" si="154"/>
        <v>0</v>
      </c>
      <c r="GN94">
        <f t="shared" si="155"/>
        <v>0</v>
      </c>
      <c r="GO94">
        <f t="shared" si="77"/>
        <v>0</v>
      </c>
    </row>
    <row r="95" spans="1:197" x14ac:dyDescent="0.3">
      <c r="A95" t="s">
        <v>465</v>
      </c>
      <c r="M95" t="s">
        <v>341</v>
      </c>
      <c r="N95">
        <f>+N94</f>
        <v>1</v>
      </c>
      <c r="O95">
        <f>+O94</f>
        <v>0</v>
      </c>
      <c r="Q95">
        <f>+O95</f>
        <v>0</v>
      </c>
      <c r="R95" s="7">
        <f>N('8_Sls_Fcst_G'!E51)*CHOOSE(wa!$N95,wa!$K$47,wa!$K$48,wa!$K$49,wa!$K$50,wa!$K$51)</f>
        <v>0</v>
      </c>
      <c r="S95" s="7">
        <f>N('8_Sls_Fcst_G'!F51)*CHOOSE(wa!$N95,wa!$K$47,wa!$K$48,wa!$K$49,wa!$K$50,wa!$K$51)</f>
        <v>0</v>
      </c>
      <c r="T95" s="7">
        <f>N('8_Sls_Fcst_G'!G51)*CHOOSE(wa!$N95,wa!$K$47,wa!$K$48,wa!$K$49,wa!$K$50,wa!$K$51)</f>
        <v>0</v>
      </c>
      <c r="U95" s="7">
        <f>N('8_Sls_Fcst_G'!H51)*CHOOSE(wa!$N95,wa!$K$47,wa!$K$48,wa!$K$49,wa!$K$50,wa!$K$51)</f>
        <v>0</v>
      </c>
      <c r="V95" s="7">
        <f>N('8_Sls_Fcst_G'!I51)*CHOOSE(wa!$N95,wa!$K$47,wa!$K$48,wa!$K$49,wa!$K$50,wa!$K$51)</f>
        <v>0</v>
      </c>
      <c r="W95" s="7">
        <f>N('8_Sls_Fcst_G'!J51)*CHOOSE(wa!$N95,wa!$K$47,wa!$K$48,wa!$K$49,wa!$K$50,wa!$K$51)</f>
        <v>0</v>
      </c>
      <c r="X95" s="7">
        <f>N('8_Sls_Fcst_G'!K51)*CHOOSE(wa!$N95,wa!$K$47,wa!$K$48,wa!$K$49,wa!$K$50,wa!$K$51)</f>
        <v>0</v>
      </c>
      <c r="Y95" s="7">
        <f>N('8_Sls_Fcst_G'!L51)*CHOOSE(wa!$N95,wa!$K$47,wa!$K$48,wa!$K$49,wa!$K$50,wa!$K$51)</f>
        <v>0</v>
      </c>
      <c r="Z95" s="7">
        <f>N('8_Sls_Fcst_G'!M51)*CHOOSE(wa!$N95,wa!$K$47,wa!$K$48,wa!$K$49,wa!$K$50,wa!$K$51)</f>
        <v>0</v>
      </c>
      <c r="AA95" s="7">
        <f>N('8_Sls_Fcst_G'!N51)*CHOOSE(wa!$N95,wa!$K$47,wa!$K$48,wa!$K$49,wa!$K$50,wa!$K$51)</f>
        <v>0</v>
      </c>
      <c r="AB95" s="7">
        <f>N('8_Sls_Fcst_G'!O51)*CHOOSE(wa!$N95,wa!$K$47,wa!$K$48,wa!$K$49,wa!$K$50,wa!$K$51)</f>
        <v>0</v>
      </c>
      <c r="AC95" s="7">
        <f>N('8_Sls_Fcst_G'!P51)*CHOOSE(wa!$N95,wa!$K$47,wa!$K$48,wa!$K$49,wa!$K$50,wa!$K$51)</f>
        <v>0</v>
      </c>
      <c r="AD95" s="7">
        <f t="shared" si="22"/>
        <v>0</v>
      </c>
      <c r="AF95" s="7">
        <f>R95*CHOOSE(wa!$N95,wa!$L$47,wa!$L$48,wa!$L$49,wa!$L$50,wa!$L$51)</f>
        <v>0</v>
      </c>
      <c r="AG95" s="7">
        <f>S95*CHOOSE(wa!$N95,wa!$L$47,wa!$L$48,wa!$L$49,wa!$L$50,wa!$L$51)</f>
        <v>0</v>
      </c>
      <c r="AH95" s="7">
        <f>T95*CHOOSE(wa!$N95,wa!$L$47,wa!$L$48,wa!$L$49,wa!$L$50,wa!$L$51)</f>
        <v>0</v>
      </c>
      <c r="AI95" s="7">
        <f>U95*CHOOSE(wa!$N95,wa!$L$47,wa!$L$48,wa!$L$49,wa!$L$50,wa!$L$51)</f>
        <v>0</v>
      </c>
      <c r="AJ95" s="7">
        <f>V95*CHOOSE(wa!$N95,wa!$L$47,wa!$L$48,wa!$L$49,wa!$L$50,wa!$L$51)</f>
        <v>0</v>
      </c>
      <c r="AK95" s="7">
        <f>W95*CHOOSE(wa!$N95,wa!$L$47,wa!$L$48,wa!$L$49,wa!$L$50,wa!$L$51)</f>
        <v>0</v>
      </c>
      <c r="AL95" s="7">
        <f>X95*CHOOSE(wa!$N95,wa!$L$47,wa!$L$48,wa!$L$49,wa!$L$50,wa!$L$51)</f>
        <v>0</v>
      </c>
      <c r="AM95" s="7">
        <f>Y95*CHOOSE(wa!$N95,wa!$L$47,wa!$L$48,wa!$L$49,wa!$L$50,wa!$L$51)</f>
        <v>0</v>
      </c>
      <c r="AN95" s="7">
        <f>Z95*CHOOSE(wa!$N95,wa!$L$47,wa!$L$48,wa!$L$49,wa!$L$50,wa!$L$51)</f>
        <v>0</v>
      </c>
      <c r="AO95" s="7">
        <f>AA95*CHOOSE(wa!$N95,wa!$L$47,wa!$L$48,wa!$L$49,wa!$L$50,wa!$L$51)</f>
        <v>0</v>
      </c>
      <c r="AP95" s="7">
        <f>AB95*CHOOSE(wa!$N95,wa!$L$47,wa!$L$48,wa!$L$49,wa!$L$50,wa!$L$51)</f>
        <v>0</v>
      </c>
      <c r="AQ95" s="7">
        <f>AC95*CHOOSE(wa!$N95,wa!$L$47,wa!$L$48,wa!$L$49,wa!$L$50,wa!$L$51)</f>
        <v>0</v>
      </c>
      <c r="AR95">
        <f t="shared" si="78"/>
        <v>0</v>
      </c>
      <c r="AT95">
        <f t="shared" si="233"/>
        <v>0</v>
      </c>
      <c r="AU95">
        <f t="shared" ref="AU95:BE95" si="301">+IF($N95=AU$47,1,0)*S95</f>
        <v>0</v>
      </c>
      <c r="AV95">
        <f t="shared" si="301"/>
        <v>0</v>
      </c>
      <c r="AW95">
        <f t="shared" si="301"/>
        <v>0</v>
      </c>
      <c r="AX95">
        <f t="shared" si="301"/>
        <v>0</v>
      </c>
      <c r="AY95">
        <f t="shared" si="301"/>
        <v>0</v>
      </c>
      <c r="AZ95">
        <f t="shared" si="301"/>
        <v>0</v>
      </c>
      <c r="BA95">
        <f t="shared" si="301"/>
        <v>0</v>
      </c>
      <c r="BB95">
        <f t="shared" si="301"/>
        <v>0</v>
      </c>
      <c r="BC95">
        <f t="shared" si="301"/>
        <v>0</v>
      </c>
      <c r="BD95">
        <f t="shared" si="301"/>
        <v>0</v>
      </c>
      <c r="BE95">
        <f t="shared" si="301"/>
        <v>0</v>
      </c>
      <c r="BF95">
        <f t="shared" si="80"/>
        <v>0</v>
      </c>
      <c r="BH95">
        <f t="shared" si="235"/>
        <v>0</v>
      </c>
      <c r="BI95">
        <f t="shared" ref="BI95:BS95" si="302">+IF($N95=BI$47,1,0)*S95</f>
        <v>0</v>
      </c>
      <c r="BJ95">
        <f t="shared" si="302"/>
        <v>0</v>
      </c>
      <c r="BK95">
        <f t="shared" si="302"/>
        <v>0</v>
      </c>
      <c r="BL95">
        <f t="shared" si="302"/>
        <v>0</v>
      </c>
      <c r="BM95">
        <f t="shared" si="302"/>
        <v>0</v>
      </c>
      <c r="BN95">
        <f t="shared" si="302"/>
        <v>0</v>
      </c>
      <c r="BO95">
        <f t="shared" si="302"/>
        <v>0</v>
      </c>
      <c r="BP95">
        <f t="shared" si="302"/>
        <v>0</v>
      </c>
      <c r="BQ95">
        <f t="shared" si="302"/>
        <v>0</v>
      </c>
      <c r="BR95">
        <f t="shared" si="302"/>
        <v>0</v>
      </c>
      <c r="BS95">
        <f t="shared" si="302"/>
        <v>0</v>
      </c>
      <c r="BT95">
        <f t="shared" si="82"/>
        <v>0</v>
      </c>
      <c r="BV95">
        <f t="shared" si="237"/>
        <v>0</v>
      </c>
      <c r="BW95">
        <f t="shared" ref="BW95:CG95" si="303">+IF($N95=BW$47,1,0)*S95</f>
        <v>0</v>
      </c>
      <c r="BX95">
        <f t="shared" si="303"/>
        <v>0</v>
      </c>
      <c r="BY95">
        <f t="shared" si="303"/>
        <v>0</v>
      </c>
      <c r="BZ95">
        <f t="shared" si="303"/>
        <v>0</v>
      </c>
      <c r="CA95">
        <f t="shared" si="303"/>
        <v>0</v>
      </c>
      <c r="CB95">
        <f t="shared" si="303"/>
        <v>0</v>
      </c>
      <c r="CC95">
        <f t="shared" si="303"/>
        <v>0</v>
      </c>
      <c r="CD95">
        <f t="shared" si="303"/>
        <v>0</v>
      </c>
      <c r="CE95">
        <f t="shared" si="303"/>
        <v>0</v>
      </c>
      <c r="CF95">
        <f t="shared" si="303"/>
        <v>0</v>
      </c>
      <c r="CG95">
        <f t="shared" si="303"/>
        <v>0</v>
      </c>
      <c r="CH95">
        <f t="shared" si="84"/>
        <v>0</v>
      </c>
      <c r="CJ95">
        <f t="shared" si="239"/>
        <v>0</v>
      </c>
      <c r="CK95">
        <f t="shared" ref="CK95:CU95" si="304">+IF($N95=CK$47,1,0)*S95</f>
        <v>0</v>
      </c>
      <c r="CL95">
        <f t="shared" si="304"/>
        <v>0</v>
      </c>
      <c r="CM95">
        <f t="shared" si="304"/>
        <v>0</v>
      </c>
      <c r="CN95">
        <f t="shared" si="304"/>
        <v>0</v>
      </c>
      <c r="CO95">
        <f t="shared" si="304"/>
        <v>0</v>
      </c>
      <c r="CP95">
        <f t="shared" si="304"/>
        <v>0</v>
      </c>
      <c r="CQ95">
        <f t="shared" si="304"/>
        <v>0</v>
      </c>
      <c r="CR95">
        <f t="shared" si="304"/>
        <v>0</v>
      </c>
      <c r="CS95">
        <f t="shared" si="304"/>
        <v>0</v>
      </c>
      <c r="CT95">
        <f t="shared" si="304"/>
        <v>0</v>
      </c>
      <c r="CU95">
        <f t="shared" si="304"/>
        <v>0</v>
      </c>
      <c r="CV95">
        <f t="shared" si="86"/>
        <v>0</v>
      </c>
      <c r="DF95" t="s">
        <v>342</v>
      </c>
      <c r="DG95">
        <f>+DG94</f>
        <v>1</v>
      </c>
      <c r="DH95">
        <f>+DH94</f>
        <v>0</v>
      </c>
      <c r="DJ95">
        <f>+DH95</f>
        <v>0</v>
      </c>
      <c r="DK95" s="7">
        <f>N('10_Sls_Fcst_FS'!E51)*CHOOSE(wa!$DG95,wa!$DD$47,wa!$DD$48,wa!$DD$49,wa!$DD$50,wa!$DD$51)</f>
        <v>0</v>
      </c>
      <c r="DL95" s="7">
        <f>N('10_Sls_Fcst_FS'!F51)*CHOOSE(wa!$DG95,wa!$DD$47,wa!$DD$48,wa!$DD$49,wa!$DD$50,wa!$DD$51)</f>
        <v>0</v>
      </c>
      <c r="DM95" s="7">
        <f>N('10_Sls_Fcst_FS'!G51)*CHOOSE(wa!$DG95,wa!$DD$47,wa!$DD$48,wa!$DD$49,wa!$DD$50,wa!$DD$51)</f>
        <v>0</v>
      </c>
      <c r="DN95" s="7">
        <f>N('10_Sls_Fcst_FS'!H51)*CHOOSE(wa!$DG95,wa!$DD$47,wa!$DD$48,wa!$DD$49,wa!$DD$50,wa!$DD$51)</f>
        <v>0</v>
      </c>
      <c r="DO95" s="7">
        <f>N('10_Sls_Fcst_FS'!I51)*CHOOSE(wa!$DG95,wa!$DD$47,wa!$DD$48,wa!$DD$49,wa!$DD$50,wa!$DD$51)</f>
        <v>0</v>
      </c>
      <c r="DP95" s="7">
        <f>N('10_Sls_Fcst_FS'!J51)*CHOOSE(wa!$DG95,wa!$DD$47,wa!$DD$48,wa!$DD$49,wa!$DD$50,wa!$DD$51)</f>
        <v>0</v>
      </c>
      <c r="DQ95" s="7">
        <f>N('10_Sls_Fcst_FS'!K51)*CHOOSE(wa!$DG95,wa!$DD$47,wa!$DD$48,wa!$DD$49,wa!$DD$50,wa!$DD$51)</f>
        <v>0</v>
      </c>
      <c r="DR95" s="7">
        <f>N('10_Sls_Fcst_FS'!L51)*CHOOSE(wa!$DG95,wa!$DD$47,wa!$DD$48,wa!$DD$49,wa!$DD$50,wa!$DD$51)</f>
        <v>0</v>
      </c>
      <c r="DS95" s="7">
        <f>N('10_Sls_Fcst_FS'!M51)*CHOOSE(wa!$DG95,wa!$DD$47,wa!$DD$48,wa!$DD$49,wa!$DD$50,wa!$DD$51)</f>
        <v>0</v>
      </c>
      <c r="DT95" s="7">
        <f>N('10_Sls_Fcst_FS'!N51)*CHOOSE(wa!$DG95,wa!$DD$47,wa!$DD$48,wa!$DD$49,wa!$DD$50,wa!$DD$51)</f>
        <v>0</v>
      </c>
      <c r="DU95" s="7">
        <f>N('10_Sls_Fcst_FS'!O51)*CHOOSE(wa!$DG95,wa!$DD$47,wa!$DD$48,wa!$DD$49,wa!$DD$50,wa!$DD$51)</f>
        <v>0</v>
      </c>
      <c r="DV95" s="7">
        <f>N('10_Sls_Fcst_FS'!P51)*CHOOSE(wa!$DG95,wa!$DD$47,wa!$DD$48,wa!$DD$49,wa!$DD$50,wa!$DD$51)</f>
        <v>0</v>
      </c>
      <c r="DW95" s="7">
        <f t="shared" si="23"/>
        <v>0</v>
      </c>
      <c r="DX95" s="9"/>
      <c r="DY95" s="7">
        <f>DK95*CHOOSE(wa!$DG95,wa!$DE$47,wa!$DE$48,wa!$DE$49,wa!$DE$50,wa!$DE$51)</f>
        <v>0</v>
      </c>
      <c r="DZ95" s="7">
        <f>DL95*CHOOSE(wa!$DG95,wa!$DE$47,wa!$DE$48,wa!$DE$49,wa!$DE$50,wa!$DE$51)</f>
        <v>0</v>
      </c>
      <c r="EA95" s="7">
        <f>DM95*CHOOSE(wa!$DG95,wa!$DE$47,wa!$DE$48,wa!$DE$49,wa!$DE$50,wa!$DE$51)</f>
        <v>0</v>
      </c>
      <c r="EB95" s="7">
        <f>DN95*CHOOSE(wa!$DG95,wa!$DE$47,wa!$DE$48,wa!$DE$49,wa!$DE$50,wa!$DE$51)</f>
        <v>0</v>
      </c>
      <c r="EC95" s="7">
        <f>DO95*CHOOSE(wa!$DG95,wa!$DE$47,wa!$DE$48,wa!$DE$49,wa!$DE$50,wa!$DE$51)</f>
        <v>0</v>
      </c>
      <c r="ED95" s="7">
        <f>DP95*CHOOSE(wa!$DG95,wa!$DE$47,wa!$DE$48,wa!$DE$49,wa!$DE$50,wa!$DE$51)</f>
        <v>0</v>
      </c>
      <c r="EE95" s="7">
        <f>DQ95*CHOOSE(wa!$DG95,wa!$DE$47,wa!$DE$48,wa!$DE$49,wa!$DE$50,wa!$DE$51)</f>
        <v>0</v>
      </c>
      <c r="EF95" s="7">
        <f>DR95*CHOOSE(wa!$DG95,wa!$DE$47,wa!$DE$48,wa!$DE$49,wa!$DE$50,wa!$DE$51)</f>
        <v>0</v>
      </c>
      <c r="EG95" s="7">
        <f>DS95*CHOOSE(wa!$DG95,wa!$DE$47,wa!$DE$48,wa!$DE$49,wa!$DE$50,wa!$DE$51)</f>
        <v>0</v>
      </c>
      <c r="EH95" s="7">
        <f>DT95*CHOOSE(wa!$DG95,wa!$DE$47,wa!$DE$48,wa!$DE$49,wa!$DE$50,wa!$DE$51)</f>
        <v>0</v>
      </c>
      <c r="EI95" s="7">
        <f>DU95*CHOOSE(wa!$DG95,wa!$DE$47,wa!$DE$48,wa!$DE$49,wa!$DE$50,wa!$DE$51)</f>
        <v>0</v>
      </c>
      <c r="EJ95" s="7">
        <f>DV95*CHOOSE(wa!$DG95,wa!$DE$47,wa!$DE$48,wa!$DE$49,wa!$DE$50,wa!$DE$51)</f>
        <v>0</v>
      </c>
      <c r="EK95">
        <f t="shared" si="29"/>
        <v>0</v>
      </c>
      <c r="EM95">
        <f t="shared" si="241"/>
        <v>0</v>
      </c>
      <c r="EN95">
        <f t="shared" si="30"/>
        <v>0</v>
      </c>
      <c r="EO95">
        <f t="shared" si="31"/>
        <v>0</v>
      </c>
      <c r="EP95">
        <f t="shared" si="32"/>
        <v>0</v>
      </c>
      <c r="EQ95">
        <f t="shared" si="33"/>
        <v>0</v>
      </c>
      <c r="ER95">
        <f t="shared" si="34"/>
        <v>0</v>
      </c>
      <c r="ES95">
        <f t="shared" si="35"/>
        <v>0</v>
      </c>
      <c r="ET95">
        <f t="shared" si="36"/>
        <v>0</v>
      </c>
      <c r="EU95">
        <f t="shared" si="37"/>
        <v>0</v>
      </c>
      <c r="EV95">
        <f t="shared" si="38"/>
        <v>0</v>
      </c>
      <c r="EW95">
        <f t="shared" si="39"/>
        <v>0</v>
      </c>
      <c r="EX95">
        <f t="shared" si="40"/>
        <v>0</v>
      </c>
      <c r="EY95">
        <f t="shared" si="41"/>
        <v>0</v>
      </c>
      <c r="FA95">
        <f t="shared" si="242"/>
        <v>0</v>
      </c>
      <c r="FB95">
        <f t="shared" si="123"/>
        <v>0</v>
      </c>
      <c r="FC95">
        <f t="shared" si="124"/>
        <v>0</v>
      </c>
      <c r="FD95">
        <f t="shared" si="125"/>
        <v>0</v>
      </c>
      <c r="FE95">
        <f t="shared" si="126"/>
        <v>0</v>
      </c>
      <c r="FF95">
        <f t="shared" si="127"/>
        <v>0</v>
      </c>
      <c r="FG95">
        <f t="shared" si="128"/>
        <v>0</v>
      </c>
      <c r="FH95">
        <f t="shared" si="129"/>
        <v>0</v>
      </c>
      <c r="FI95">
        <f t="shared" si="130"/>
        <v>0</v>
      </c>
      <c r="FJ95">
        <f t="shared" si="131"/>
        <v>0</v>
      </c>
      <c r="FK95">
        <f t="shared" si="132"/>
        <v>0</v>
      </c>
      <c r="FL95">
        <f t="shared" si="133"/>
        <v>0</v>
      </c>
      <c r="FM95">
        <f t="shared" si="53"/>
        <v>0</v>
      </c>
      <c r="FO95">
        <f t="shared" si="243"/>
        <v>0</v>
      </c>
      <c r="FP95">
        <f t="shared" si="134"/>
        <v>0</v>
      </c>
      <c r="FQ95">
        <f t="shared" si="135"/>
        <v>0</v>
      </c>
      <c r="FR95">
        <f t="shared" si="136"/>
        <v>0</v>
      </c>
      <c r="FS95">
        <f t="shared" si="137"/>
        <v>0</v>
      </c>
      <c r="FT95">
        <f t="shared" si="138"/>
        <v>0</v>
      </c>
      <c r="FU95">
        <f t="shared" si="139"/>
        <v>0</v>
      </c>
      <c r="FV95">
        <f t="shared" si="140"/>
        <v>0</v>
      </c>
      <c r="FW95">
        <f t="shared" si="141"/>
        <v>0</v>
      </c>
      <c r="FX95">
        <f t="shared" si="142"/>
        <v>0</v>
      </c>
      <c r="FY95">
        <f t="shared" si="143"/>
        <v>0</v>
      </c>
      <c r="FZ95">
        <f t="shared" si="144"/>
        <v>0</v>
      </c>
      <c r="GA95">
        <f t="shared" si="65"/>
        <v>0</v>
      </c>
      <c r="GC95">
        <f t="shared" si="244"/>
        <v>0</v>
      </c>
      <c r="GD95">
        <f t="shared" si="145"/>
        <v>0</v>
      </c>
      <c r="GE95">
        <f t="shared" si="146"/>
        <v>0</v>
      </c>
      <c r="GF95">
        <f t="shared" si="147"/>
        <v>0</v>
      </c>
      <c r="GG95">
        <f t="shared" si="148"/>
        <v>0</v>
      </c>
      <c r="GH95">
        <f t="shared" si="149"/>
        <v>0</v>
      </c>
      <c r="GI95">
        <f t="shared" si="150"/>
        <v>0</v>
      </c>
      <c r="GJ95">
        <f t="shared" si="151"/>
        <v>0</v>
      </c>
      <c r="GK95">
        <f t="shared" si="152"/>
        <v>0</v>
      </c>
      <c r="GL95">
        <f t="shared" si="153"/>
        <v>0</v>
      </c>
      <c r="GM95">
        <f t="shared" si="154"/>
        <v>0</v>
      </c>
      <c r="GN95">
        <f t="shared" si="155"/>
        <v>0</v>
      </c>
      <c r="GO95">
        <f t="shared" si="77"/>
        <v>0</v>
      </c>
    </row>
    <row r="96" spans="1:197" x14ac:dyDescent="0.3">
      <c r="A96" t="s">
        <v>466</v>
      </c>
      <c r="D96" s="60" t="s">
        <v>232</v>
      </c>
      <c r="M96" s="7" t="s">
        <v>342</v>
      </c>
      <c r="N96" s="7">
        <v>1</v>
      </c>
      <c r="O96" s="7">
        <f>+IF(N96=1,0,1)</f>
        <v>0</v>
      </c>
      <c r="P96" s="7">
        <f>+O96</f>
        <v>0</v>
      </c>
      <c r="Q96" s="7"/>
      <c r="R96" s="7">
        <f>N('8_Sls_Fcst_G'!E52)*CHOOSE(wa!$N96,wa!$I$47,wa!$I$48,wa!$I$49,wa!$I$50,wa!$I$51)</f>
        <v>0</v>
      </c>
      <c r="S96" s="7">
        <f>N('8_Sls_Fcst_G'!F52)*CHOOSE(wa!$N96,wa!$I$47,wa!$I$48,wa!$I$49,wa!$I$50,wa!$I$51)</f>
        <v>0</v>
      </c>
      <c r="T96" s="7">
        <f>N('8_Sls_Fcst_G'!G52)*CHOOSE(wa!$N96,wa!$I$47,wa!$I$48,wa!$I$49,wa!$I$50,wa!$I$51)</f>
        <v>0</v>
      </c>
      <c r="U96" s="7">
        <f>N('8_Sls_Fcst_G'!H52)*CHOOSE(wa!$N96,wa!$I$47,wa!$I$48,wa!$I$49,wa!$I$50,wa!$I$51)</f>
        <v>0</v>
      </c>
      <c r="V96" s="7">
        <f>N('8_Sls_Fcst_G'!I52)*CHOOSE(wa!$N96,wa!$I$47,wa!$I$48,wa!$I$49,wa!$I$50,wa!$I$51)</f>
        <v>0</v>
      </c>
      <c r="W96" s="7">
        <f>N('8_Sls_Fcst_G'!J52)*CHOOSE(wa!$N96,wa!$I$47,wa!$I$48,wa!$I$49,wa!$I$50,wa!$I$51)</f>
        <v>0</v>
      </c>
      <c r="X96" s="7">
        <f>N('8_Sls_Fcst_G'!K52)*CHOOSE(wa!$N96,wa!$I$47,wa!$I$48,wa!$I$49,wa!$I$50,wa!$I$51)</f>
        <v>0</v>
      </c>
      <c r="Y96" s="7">
        <f>N('8_Sls_Fcst_G'!L52)*CHOOSE(wa!$N96,wa!$I$47,wa!$I$48,wa!$I$49,wa!$I$50,wa!$I$51)</f>
        <v>0</v>
      </c>
      <c r="Z96" s="7">
        <f>N('8_Sls_Fcst_G'!M52)*CHOOSE(wa!$N96,wa!$I$47,wa!$I$48,wa!$I$49,wa!$I$50,wa!$I$51)</f>
        <v>0</v>
      </c>
      <c r="AA96" s="7">
        <f>N('8_Sls_Fcst_G'!N52)*CHOOSE(wa!$N96,wa!$I$47,wa!$I$48,wa!$I$49,wa!$I$50,wa!$I$51)</f>
        <v>0</v>
      </c>
      <c r="AB96" s="7">
        <f>N('8_Sls_Fcst_G'!O52)*CHOOSE(wa!$N96,wa!$I$47,wa!$I$48,wa!$I$49,wa!$I$50,wa!$I$51)</f>
        <v>0</v>
      </c>
      <c r="AC96" s="7">
        <f>N('8_Sls_Fcst_G'!P52)*CHOOSE(wa!$N96,wa!$I$47,wa!$I$48,wa!$I$49,wa!$I$50,wa!$I$51)</f>
        <v>0</v>
      </c>
      <c r="AD96" s="7">
        <f t="shared" si="22"/>
        <v>0</v>
      </c>
      <c r="AF96" s="7">
        <f>R96*CHOOSE(wa!$N96,wa!$J$47,wa!$J$48,wa!$J$49,wa!$J$50,wa!$J$51)</f>
        <v>0</v>
      </c>
      <c r="AG96" s="7">
        <f>S96*CHOOSE(wa!$N96,wa!$J$47,wa!$J$48,wa!$J$49,wa!$J$50,wa!$J$51)</f>
        <v>0</v>
      </c>
      <c r="AH96" s="7">
        <f>T96*CHOOSE(wa!$N96,wa!$J$47,wa!$J$48,wa!$J$49,wa!$J$50,wa!$J$51)</f>
        <v>0</v>
      </c>
      <c r="AI96" s="7">
        <f>U96*CHOOSE(wa!$N96,wa!$J$47,wa!$J$48,wa!$J$49,wa!$J$50,wa!$J$51)</f>
        <v>0</v>
      </c>
      <c r="AJ96" s="7">
        <f>V96*CHOOSE(wa!$N96,wa!$J$47,wa!$J$48,wa!$J$49,wa!$J$50,wa!$J$51)</f>
        <v>0</v>
      </c>
      <c r="AK96" s="7">
        <f>W96*CHOOSE(wa!$N96,wa!$J$47,wa!$J$48,wa!$J$49,wa!$J$50,wa!$J$51)</f>
        <v>0</v>
      </c>
      <c r="AL96" s="7">
        <f>X96*CHOOSE(wa!$N96,wa!$J$47,wa!$J$48,wa!$J$49,wa!$J$50,wa!$J$51)</f>
        <v>0</v>
      </c>
      <c r="AM96" s="7">
        <f>Y96*CHOOSE(wa!$N96,wa!$J$47,wa!$J$48,wa!$J$49,wa!$J$50,wa!$J$51)</f>
        <v>0</v>
      </c>
      <c r="AN96" s="7">
        <f>Z96*CHOOSE(wa!$N96,wa!$J$47,wa!$J$48,wa!$J$49,wa!$J$50,wa!$J$51)</f>
        <v>0</v>
      </c>
      <c r="AO96" s="7">
        <f>AA96*CHOOSE(wa!$N96,wa!$J$47,wa!$J$48,wa!$J$49,wa!$J$50,wa!$J$51)</f>
        <v>0</v>
      </c>
      <c r="AP96" s="7">
        <f>AB96*CHOOSE(wa!$N96,wa!$J$47,wa!$J$48,wa!$J$49,wa!$J$50,wa!$J$51)</f>
        <v>0</v>
      </c>
      <c r="AQ96" s="7">
        <f>AC96*CHOOSE(wa!$N96,wa!$J$47,wa!$J$48,wa!$J$49,wa!$J$50,wa!$J$51)</f>
        <v>0</v>
      </c>
      <c r="AR96">
        <f t="shared" si="78"/>
        <v>0</v>
      </c>
      <c r="AT96">
        <f t="shared" si="233"/>
        <v>0</v>
      </c>
      <c r="AU96">
        <f t="shared" ref="AU96:BE96" si="305">+IF($N96=AU$47,1,0)*S96</f>
        <v>0</v>
      </c>
      <c r="AV96">
        <f t="shared" si="305"/>
        <v>0</v>
      </c>
      <c r="AW96">
        <f t="shared" si="305"/>
        <v>0</v>
      </c>
      <c r="AX96">
        <f t="shared" si="305"/>
        <v>0</v>
      </c>
      <c r="AY96">
        <f t="shared" si="305"/>
        <v>0</v>
      </c>
      <c r="AZ96">
        <f t="shared" si="305"/>
        <v>0</v>
      </c>
      <c r="BA96">
        <f t="shared" si="305"/>
        <v>0</v>
      </c>
      <c r="BB96">
        <f t="shared" si="305"/>
        <v>0</v>
      </c>
      <c r="BC96">
        <f t="shared" si="305"/>
        <v>0</v>
      </c>
      <c r="BD96">
        <f t="shared" si="305"/>
        <v>0</v>
      </c>
      <c r="BE96">
        <f t="shared" si="305"/>
        <v>0</v>
      </c>
      <c r="BF96">
        <f t="shared" si="80"/>
        <v>0</v>
      </c>
      <c r="BH96">
        <f t="shared" si="235"/>
        <v>0</v>
      </c>
      <c r="BI96">
        <f t="shared" ref="BI96:BS96" si="306">+IF($N96=BI$47,1,0)*S96</f>
        <v>0</v>
      </c>
      <c r="BJ96">
        <f t="shared" si="306"/>
        <v>0</v>
      </c>
      <c r="BK96">
        <f t="shared" si="306"/>
        <v>0</v>
      </c>
      <c r="BL96">
        <f t="shared" si="306"/>
        <v>0</v>
      </c>
      <c r="BM96">
        <f t="shared" si="306"/>
        <v>0</v>
      </c>
      <c r="BN96">
        <f t="shared" si="306"/>
        <v>0</v>
      </c>
      <c r="BO96">
        <f t="shared" si="306"/>
        <v>0</v>
      </c>
      <c r="BP96">
        <f t="shared" si="306"/>
        <v>0</v>
      </c>
      <c r="BQ96">
        <f t="shared" si="306"/>
        <v>0</v>
      </c>
      <c r="BR96">
        <f t="shared" si="306"/>
        <v>0</v>
      </c>
      <c r="BS96">
        <f t="shared" si="306"/>
        <v>0</v>
      </c>
      <c r="BT96">
        <f t="shared" si="82"/>
        <v>0</v>
      </c>
      <c r="BV96">
        <f t="shared" si="237"/>
        <v>0</v>
      </c>
      <c r="BW96">
        <f t="shared" ref="BW96:CG96" si="307">+IF($N96=BW$47,1,0)*S96</f>
        <v>0</v>
      </c>
      <c r="BX96">
        <f t="shared" si="307"/>
        <v>0</v>
      </c>
      <c r="BY96">
        <f t="shared" si="307"/>
        <v>0</v>
      </c>
      <c r="BZ96">
        <f t="shared" si="307"/>
        <v>0</v>
      </c>
      <c r="CA96">
        <f t="shared" si="307"/>
        <v>0</v>
      </c>
      <c r="CB96">
        <f t="shared" si="307"/>
        <v>0</v>
      </c>
      <c r="CC96">
        <f t="shared" si="307"/>
        <v>0</v>
      </c>
      <c r="CD96">
        <f t="shared" si="307"/>
        <v>0</v>
      </c>
      <c r="CE96">
        <f t="shared" si="307"/>
        <v>0</v>
      </c>
      <c r="CF96">
        <f t="shared" si="307"/>
        <v>0</v>
      </c>
      <c r="CG96">
        <f t="shared" si="307"/>
        <v>0</v>
      </c>
      <c r="CH96">
        <f t="shared" si="84"/>
        <v>0</v>
      </c>
      <c r="CJ96">
        <f t="shared" si="239"/>
        <v>0</v>
      </c>
      <c r="CK96">
        <f t="shared" ref="CK96:CU96" si="308">+IF($N96=CK$47,1,0)*S96</f>
        <v>0</v>
      </c>
      <c r="CL96">
        <f t="shared" si="308"/>
        <v>0</v>
      </c>
      <c r="CM96">
        <f t="shared" si="308"/>
        <v>0</v>
      </c>
      <c r="CN96">
        <f t="shared" si="308"/>
        <v>0</v>
      </c>
      <c r="CO96">
        <f t="shared" si="308"/>
        <v>0</v>
      </c>
      <c r="CP96">
        <f t="shared" si="308"/>
        <v>0</v>
      </c>
      <c r="CQ96">
        <f t="shared" si="308"/>
        <v>0</v>
      </c>
      <c r="CR96">
        <f t="shared" si="308"/>
        <v>0</v>
      </c>
      <c r="CS96">
        <f t="shared" si="308"/>
        <v>0</v>
      </c>
      <c r="CT96">
        <f t="shared" si="308"/>
        <v>0</v>
      </c>
      <c r="CU96">
        <f t="shared" si="308"/>
        <v>0</v>
      </c>
      <c r="CV96">
        <f t="shared" si="86"/>
        <v>0</v>
      </c>
      <c r="DF96" s="7" t="s">
        <v>343</v>
      </c>
      <c r="DG96" s="7">
        <v>1</v>
      </c>
      <c r="DH96" s="7">
        <f>+IF(DG96=1,0,1)</f>
        <v>0</v>
      </c>
      <c r="DI96" s="7">
        <f>+DH96</f>
        <v>0</v>
      </c>
      <c r="DJ96" s="7"/>
      <c r="DK96" s="7">
        <f>N('10_Sls_Fcst_FS'!E52)*CHOOSE(wa!$DG96,wa!$DB$47,wa!$DB$48,wa!$DB$49,wa!$DB$50,wa!$DB$51)</f>
        <v>0</v>
      </c>
      <c r="DL96" s="7">
        <f>N('10_Sls_Fcst_FS'!F52)*CHOOSE(wa!$DG96,wa!$DB$47,wa!$DB$48,wa!$DB$49,wa!$DB$50,wa!$DB$51)</f>
        <v>0</v>
      </c>
      <c r="DM96" s="7">
        <f>N('10_Sls_Fcst_FS'!G52)*CHOOSE(wa!$DG96,wa!$DB$47,wa!$DB$48,wa!$DB$49,wa!$DB$50,wa!$DB$51)</f>
        <v>0</v>
      </c>
      <c r="DN96" s="7">
        <f>N('10_Sls_Fcst_FS'!H52)*CHOOSE(wa!$DG96,wa!$DB$47,wa!$DB$48,wa!$DB$49,wa!$DB$50,wa!$DB$51)</f>
        <v>0</v>
      </c>
      <c r="DO96" s="7">
        <f>N('10_Sls_Fcst_FS'!I52)*CHOOSE(wa!$DG96,wa!$DB$47,wa!$DB$48,wa!$DB$49,wa!$DB$50,wa!$DB$51)</f>
        <v>0</v>
      </c>
      <c r="DP96" s="7">
        <f>N('10_Sls_Fcst_FS'!J52)*CHOOSE(wa!$DG96,wa!$DB$47,wa!$DB$48,wa!$DB$49,wa!$DB$50,wa!$DB$51)</f>
        <v>0</v>
      </c>
      <c r="DQ96" s="7">
        <f>N('10_Sls_Fcst_FS'!K52)*CHOOSE(wa!$DG96,wa!$DB$47,wa!$DB$48,wa!$DB$49,wa!$DB$50,wa!$DB$51)</f>
        <v>0</v>
      </c>
      <c r="DR96" s="7">
        <f>N('10_Sls_Fcst_FS'!L52)*CHOOSE(wa!$DG96,wa!$DB$47,wa!$DB$48,wa!$DB$49,wa!$DB$50,wa!$DB$51)</f>
        <v>0</v>
      </c>
      <c r="DS96" s="7">
        <f>N('10_Sls_Fcst_FS'!M52)*CHOOSE(wa!$DG96,wa!$DB$47,wa!$DB$48,wa!$DB$49,wa!$DB$50,wa!$DB$51)</f>
        <v>0</v>
      </c>
      <c r="DT96" s="7">
        <f>N('10_Sls_Fcst_FS'!N52)*CHOOSE(wa!$DG96,wa!$DB$47,wa!$DB$48,wa!$DB$49,wa!$DB$50,wa!$DB$51)</f>
        <v>0</v>
      </c>
      <c r="DU96" s="7">
        <f>N('10_Sls_Fcst_FS'!O52)*CHOOSE(wa!$DG96,wa!$DB$47,wa!$DB$48,wa!$DB$49,wa!$DB$50,wa!$DB$51)</f>
        <v>0</v>
      </c>
      <c r="DV96" s="7">
        <f>N('10_Sls_Fcst_FS'!P52)*CHOOSE(wa!$DG96,wa!$DB$47,wa!$DB$48,wa!$DB$49,wa!$DB$50,wa!$DB$51)</f>
        <v>0</v>
      </c>
      <c r="DW96" s="7">
        <f t="shared" si="23"/>
        <v>0</v>
      </c>
      <c r="DX96" s="9"/>
      <c r="DY96" s="7">
        <f>DK96*CHOOSE(wa!$DG96,wa!$DC$47,wa!$DC$48,wa!$DC$49,wa!$DC$50,wa!$DC$51)</f>
        <v>0</v>
      </c>
      <c r="DZ96" s="7">
        <f>DL96*CHOOSE(wa!$DG96,wa!$DC$47,wa!$DC$48,wa!$DC$49,wa!$DC$50,wa!$DC$51)</f>
        <v>0</v>
      </c>
      <c r="EA96" s="7">
        <f>DM96*CHOOSE(wa!$DG96,wa!$DC$47,wa!$DC$48,wa!$DC$49,wa!$DC$50,wa!$DC$51)</f>
        <v>0</v>
      </c>
      <c r="EB96" s="7">
        <f>DN96*CHOOSE(wa!$DG96,wa!$DC$47,wa!$DC$48,wa!$DC$49,wa!$DC$50,wa!$DC$51)</f>
        <v>0</v>
      </c>
      <c r="EC96" s="7">
        <f>DO96*CHOOSE(wa!$DG96,wa!$DC$47,wa!$DC$48,wa!$DC$49,wa!$DC$50,wa!$DC$51)</f>
        <v>0</v>
      </c>
      <c r="ED96" s="7">
        <f>DP96*CHOOSE(wa!$DG96,wa!$DC$47,wa!$DC$48,wa!$DC$49,wa!$DC$50,wa!$DC$51)</f>
        <v>0</v>
      </c>
      <c r="EE96" s="7">
        <f>DQ96*CHOOSE(wa!$DG96,wa!$DC$47,wa!$DC$48,wa!$DC$49,wa!$DC$50,wa!$DC$51)</f>
        <v>0</v>
      </c>
      <c r="EF96" s="7">
        <f>DR96*CHOOSE(wa!$DG96,wa!$DC$47,wa!$DC$48,wa!$DC$49,wa!$DC$50,wa!$DC$51)</f>
        <v>0</v>
      </c>
      <c r="EG96" s="7">
        <f>DS96*CHOOSE(wa!$DG96,wa!$DC$47,wa!$DC$48,wa!$DC$49,wa!$DC$50,wa!$DC$51)</f>
        <v>0</v>
      </c>
      <c r="EH96" s="7">
        <f>DT96*CHOOSE(wa!$DG96,wa!$DC$47,wa!$DC$48,wa!$DC$49,wa!$DC$50,wa!$DC$51)</f>
        <v>0</v>
      </c>
      <c r="EI96" s="7">
        <f>DU96*CHOOSE(wa!$DG96,wa!$DC$47,wa!$DC$48,wa!$DC$49,wa!$DC$50,wa!$DC$51)</f>
        <v>0</v>
      </c>
      <c r="EJ96" s="7">
        <f>DV96*CHOOSE(wa!$DG96,wa!$DC$47,wa!$DC$48,wa!$DC$49,wa!$DC$50,wa!$DC$51)</f>
        <v>0</v>
      </c>
      <c r="EK96">
        <f t="shared" si="29"/>
        <v>0</v>
      </c>
      <c r="EM96">
        <f t="shared" si="241"/>
        <v>0</v>
      </c>
      <c r="EN96">
        <f t="shared" si="30"/>
        <v>0</v>
      </c>
      <c r="EO96">
        <f t="shared" si="31"/>
        <v>0</v>
      </c>
      <c r="EP96">
        <f t="shared" si="32"/>
        <v>0</v>
      </c>
      <c r="EQ96">
        <f t="shared" si="33"/>
        <v>0</v>
      </c>
      <c r="ER96">
        <f t="shared" si="34"/>
        <v>0</v>
      </c>
      <c r="ES96">
        <f t="shared" si="35"/>
        <v>0</v>
      </c>
      <c r="ET96">
        <f t="shared" si="36"/>
        <v>0</v>
      </c>
      <c r="EU96">
        <f t="shared" si="37"/>
        <v>0</v>
      </c>
      <c r="EV96">
        <f t="shared" si="38"/>
        <v>0</v>
      </c>
      <c r="EW96">
        <f t="shared" si="39"/>
        <v>0</v>
      </c>
      <c r="EX96">
        <f t="shared" si="40"/>
        <v>0</v>
      </c>
      <c r="EY96">
        <f t="shared" si="41"/>
        <v>0</v>
      </c>
      <c r="FA96">
        <f t="shared" si="242"/>
        <v>0</v>
      </c>
      <c r="FB96">
        <f t="shared" si="123"/>
        <v>0</v>
      </c>
      <c r="FC96">
        <f t="shared" si="124"/>
        <v>0</v>
      </c>
      <c r="FD96">
        <f t="shared" si="125"/>
        <v>0</v>
      </c>
      <c r="FE96">
        <f t="shared" si="126"/>
        <v>0</v>
      </c>
      <c r="FF96">
        <f t="shared" si="127"/>
        <v>0</v>
      </c>
      <c r="FG96">
        <f t="shared" si="128"/>
        <v>0</v>
      </c>
      <c r="FH96">
        <f t="shared" si="129"/>
        <v>0</v>
      </c>
      <c r="FI96">
        <f t="shared" si="130"/>
        <v>0</v>
      </c>
      <c r="FJ96">
        <f t="shared" si="131"/>
        <v>0</v>
      </c>
      <c r="FK96">
        <f t="shared" si="132"/>
        <v>0</v>
      </c>
      <c r="FL96">
        <f t="shared" si="133"/>
        <v>0</v>
      </c>
      <c r="FM96">
        <f t="shared" si="53"/>
        <v>0</v>
      </c>
      <c r="FO96">
        <f t="shared" si="243"/>
        <v>0</v>
      </c>
      <c r="FP96">
        <f t="shared" si="134"/>
        <v>0</v>
      </c>
      <c r="FQ96">
        <f t="shared" si="135"/>
        <v>0</v>
      </c>
      <c r="FR96">
        <f t="shared" si="136"/>
        <v>0</v>
      </c>
      <c r="FS96">
        <f t="shared" si="137"/>
        <v>0</v>
      </c>
      <c r="FT96">
        <f t="shared" si="138"/>
        <v>0</v>
      </c>
      <c r="FU96">
        <f t="shared" si="139"/>
        <v>0</v>
      </c>
      <c r="FV96">
        <f t="shared" si="140"/>
        <v>0</v>
      </c>
      <c r="FW96">
        <f t="shared" si="141"/>
        <v>0</v>
      </c>
      <c r="FX96">
        <f t="shared" si="142"/>
        <v>0</v>
      </c>
      <c r="FY96">
        <f t="shared" si="143"/>
        <v>0</v>
      </c>
      <c r="FZ96">
        <f t="shared" si="144"/>
        <v>0</v>
      </c>
      <c r="GA96">
        <f t="shared" si="65"/>
        <v>0</v>
      </c>
      <c r="GC96">
        <f t="shared" si="244"/>
        <v>0</v>
      </c>
      <c r="GD96">
        <f t="shared" si="145"/>
        <v>0</v>
      </c>
      <c r="GE96">
        <f t="shared" si="146"/>
        <v>0</v>
      </c>
      <c r="GF96">
        <f t="shared" si="147"/>
        <v>0</v>
      </c>
      <c r="GG96">
        <f t="shared" si="148"/>
        <v>0</v>
      </c>
      <c r="GH96">
        <f t="shared" si="149"/>
        <v>0</v>
      </c>
      <c r="GI96">
        <f t="shared" si="150"/>
        <v>0</v>
      </c>
      <c r="GJ96">
        <f t="shared" si="151"/>
        <v>0</v>
      </c>
      <c r="GK96">
        <f t="shared" si="152"/>
        <v>0</v>
      </c>
      <c r="GL96">
        <f t="shared" si="153"/>
        <v>0</v>
      </c>
      <c r="GM96">
        <f t="shared" si="154"/>
        <v>0</v>
      </c>
      <c r="GN96">
        <f t="shared" si="155"/>
        <v>0</v>
      </c>
      <c r="GO96">
        <f t="shared" si="77"/>
        <v>0</v>
      </c>
    </row>
    <row r="97" spans="1:198" x14ac:dyDescent="0.3">
      <c r="D97" s="63" t="s">
        <v>233</v>
      </c>
      <c r="E97">
        <v>1</v>
      </c>
      <c r="M97" s="7" t="s">
        <v>343</v>
      </c>
      <c r="N97">
        <f>+N96</f>
        <v>1</v>
      </c>
      <c r="O97">
        <f>+O96</f>
        <v>0</v>
      </c>
      <c r="Q97">
        <f>+O97</f>
        <v>0</v>
      </c>
      <c r="R97" s="7">
        <f>N('8_Sls_Fcst_G'!E53)*CHOOSE(wa!$N97,wa!$K$47,wa!$K$48,wa!$K$49,wa!$K$50,wa!$K$51)</f>
        <v>0</v>
      </c>
      <c r="S97" s="7">
        <f>N('8_Sls_Fcst_G'!F53)*CHOOSE(wa!$N97,wa!$K$47,wa!$K$48,wa!$K$49,wa!$K$50,wa!$K$51)</f>
        <v>0</v>
      </c>
      <c r="T97" s="7">
        <f>N('8_Sls_Fcst_G'!G53)*CHOOSE(wa!$N97,wa!$K$47,wa!$K$48,wa!$K$49,wa!$K$50,wa!$K$51)</f>
        <v>0</v>
      </c>
      <c r="U97" s="7">
        <f>N('8_Sls_Fcst_G'!H53)*CHOOSE(wa!$N97,wa!$K$47,wa!$K$48,wa!$K$49,wa!$K$50,wa!$K$51)</f>
        <v>0</v>
      </c>
      <c r="V97" s="7">
        <f>N('8_Sls_Fcst_G'!I53)*CHOOSE(wa!$N97,wa!$K$47,wa!$K$48,wa!$K$49,wa!$K$50,wa!$K$51)</f>
        <v>0</v>
      </c>
      <c r="W97" s="7">
        <f>N('8_Sls_Fcst_G'!J53)*CHOOSE(wa!$N97,wa!$K$47,wa!$K$48,wa!$K$49,wa!$K$50,wa!$K$51)</f>
        <v>0</v>
      </c>
      <c r="X97" s="7">
        <f>N('8_Sls_Fcst_G'!K53)*CHOOSE(wa!$N97,wa!$K$47,wa!$K$48,wa!$K$49,wa!$K$50,wa!$K$51)</f>
        <v>0</v>
      </c>
      <c r="Y97" s="7">
        <f>N('8_Sls_Fcst_G'!L53)*CHOOSE(wa!$N97,wa!$K$47,wa!$K$48,wa!$K$49,wa!$K$50,wa!$K$51)</f>
        <v>0</v>
      </c>
      <c r="Z97" s="7">
        <f>N('8_Sls_Fcst_G'!M53)*CHOOSE(wa!$N97,wa!$K$47,wa!$K$48,wa!$K$49,wa!$K$50,wa!$K$51)</f>
        <v>0</v>
      </c>
      <c r="AA97" s="7">
        <f>N('8_Sls_Fcst_G'!N53)*CHOOSE(wa!$N97,wa!$K$47,wa!$K$48,wa!$K$49,wa!$K$50,wa!$K$51)</f>
        <v>0</v>
      </c>
      <c r="AB97" s="7">
        <f>N('8_Sls_Fcst_G'!O53)*CHOOSE(wa!$N97,wa!$K$47,wa!$K$48,wa!$K$49,wa!$K$50,wa!$K$51)</f>
        <v>0</v>
      </c>
      <c r="AC97" s="7">
        <f>N('8_Sls_Fcst_G'!P53)*CHOOSE(wa!$N97,wa!$K$47,wa!$K$48,wa!$K$49,wa!$K$50,wa!$K$51)</f>
        <v>0</v>
      </c>
      <c r="AD97" s="7">
        <f t="shared" si="22"/>
        <v>0</v>
      </c>
      <c r="AF97" s="7">
        <f>R97*CHOOSE(wa!$N97,wa!$L$47,wa!$L$48,wa!$L$49,wa!$L$50,wa!$L$51)</f>
        <v>0</v>
      </c>
      <c r="AG97" s="7">
        <f>S97*CHOOSE(wa!$N97,wa!$L$47,wa!$L$48,wa!$L$49,wa!$L$50,wa!$L$51)</f>
        <v>0</v>
      </c>
      <c r="AH97" s="7">
        <f>T97*CHOOSE(wa!$N97,wa!$L$47,wa!$L$48,wa!$L$49,wa!$L$50,wa!$L$51)</f>
        <v>0</v>
      </c>
      <c r="AI97" s="7">
        <f>U97*CHOOSE(wa!$N97,wa!$L$47,wa!$L$48,wa!$L$49,wa!$L$50,wa!$L$51)</f>
        <v>0</v>
      </c>
      <c r="AJ97" s="7">
        <f>V97*CHOOSE(wa!$N97,wa!$L$47,wa!$L$48,wa!$L$49,wa!$L$50,wa!$L$51)</f>
        <v>0</v>
      </c>
      <c r="AK97" s="7">
        <f>W97*CHOOSE(wa!$N97,wa!$L$47,wa!$L$48,wa!$L$49,wa!$L$50,wa!$L$51)</f>
        <v>0</v>
      </c>
      <c r="AL97" s="7">
        <f>X97*CHOOSE(wa!$N97,wa!$L$47,wa!$L$48,wa!$L$49,wa!$L$50,wa!$L$51)</f>
        <v>0</v>
      </c>
      <c r="AM97" s="7">
        <f>Y97*CHOOSE(wa!$N97,wa!$L$47,wa!$L$48,wa!$L$49,wa!$L$50,wa!$L$51)</f>
        <v>0</v>
      </c>
      <c r="AN97" s="7">
        <f>Z97*CHOOSE(wa!$N97,wa!$L$47,wa!$L$48,wa!$L$49,wa!$L$50,wa!$L$51)</f>
        <v>0</v>
      </c>
      <c r="AO97" s="7">
        <f>AA97*CHOOSE(wa!$N97,wa!$L$47,wa!$L$48,wa!$L$49,wa!$L$50,wa!$L$51)</f>
        <v>0</v>
      </c>
      <c r="AP97" s="7">
        <f>AB97*CHOOSE(wa!$N97,wa!$L$47,wa!$L$48,wa!$L$49,wa!$L$50,wa!$L$51)</f>
        <v>0</v>
      </c>
      <c r="AQ97" s="7">
        <f>AC97*CHOOSE(wa!$N97,wa!$L$47,wa!$L$48,wa!$L$49,wa!$L$50,wa!$L$51)</f>
        <v>0</v>
      </c>
      <c r="AR97">
        <f t="shared" si="78"/>
        <v>0</v>
      </c>
      <c r="AT97">
        <f t="shared" si="233"/>
        <v>0</v>
      </c>
      <c r="AU97">
        <f t="shared" ref="AU97:BE97" si="309">+IF($N97=AU$47,1,0)*S97</f>
        <v>0</v>
      </c>
      <c r="AV97">
        <f t="shared" si="309"/>
        <v>0</v>
      </c>
      <c r="AW97">
        <f t="shared" si="309"/>
        <v>0</v>
      </c>
      <c r="AX97">
        <f t="shared" si="309"/>
        <v>0</v>
      </c>
      <c r="AY97">
        <f t="shared" si="309"/>
        <v>0</v>
      </c>
      <c r="AZ97">
        <f t="shared" si="309"/>
        <v>0</v>
      </c>
      <c r="BA97">
        <f t="shared" si="309"/>
        <v>0</v>
      </c>
      <c r="BB97">
        <f t="shared" si="309"/>
        <v>0</v>
      </c>
      <c r="BC97">
        <f t="shared" si="309"/>
        <v>0</v>
      </c>
      <c r="BD97">
        <f t="shared" si="309"/>
        <v>0</v>
      </c>
      <c r="BE97">
        <f t="shared" si="309"/>
        <v>0</v>
      </c>
      <c r="BF97">
        <f t="shared" si="80"/>
        <v>0</v>
      </c>
      <c r="BH97">
        <f t="shared" si="235"/>
        <v>0</v>
      </c>
      <c r="BI97">
        <f t="shared" ref="BI97:BS97" si="310">+IF($N97=BI$47,1,0)*S97</f>
        <v>0</v>
      </c>
      <c r="BJ97">
        <f t="shared" si="310"/>
        <v>0</v>
      </c>
      <c r="BK97">
        <f t="shared" si="310"/>
        <v>0</v>
      </c>
      <c r="BL97">
        <f t="shared" si="310"/>
        <v>0</v>
      </c>
      <c r="BM97">
        <f t="shared" si="310"/>
        <v>0</v>
      </c>
      <c r="BN97">
        <f t="shared" si="310"/>
        <v>0</v>
      </c>
      <c r="BO97">
        <f t="shared" si="310"/>
        <v>0</v>
      </c>
      <c r="BP97">
        <f t="shared" si="310"/>
        <v>0</v>
      </c>
      <c r="BQ97">
        <f t="shared" si="310"/>
        <v>0</v>
      </c>
      <c r="BR97">
        <f t="shared" si="310"/>
        <v>0</v>
      </c>
      <c r="BS97">
        <f t="shared" si="310"/>
        <v>0</v>
      </c>
      <c r="BT97">
        <f t="shared" si="82"/>
        <v>0</v>
      </c>
      <c r="BV97">
        <f t="shared" si="237"/>
        <v>0</v>
      </c>
      <c r="BW97">
        <f t="shared" ref="BW97:CG97" si="311">+IF($N97=BW$47,1,0)*S97</f>
        <v>0</v>
      </c>
      <c r="BX97">
        <f t="shared" si="311"/>
        <v>0</v>
      </c>
      <c r="BY97">
        <f t="shared" si="311"/>
        <v>0</v>
      </c>
      <c r="BZ97">
        <f t="shared" si="311"/>
        <v>0</v>
      </c>
      <c r="CA97">
        <f t="shared" si="311"/>
        <v>0</v>
      </c>
      <c r="CB97">
        <f t="shared" si="311"/>
        <v>0</v>
      </c>
      <c r="CC97">
        <f t="shared" si="311"/>
        <v>0</v>
      </c>
      <c r="CD97">
        <f t="shared" si="311"/>
        <v>0</v>
      </c>
      <c r="CE97">
        <f t="shared" si="311"/>
        <v>0</v>
      </c>
      <c r="CF97">
        <f t="shared" si="311"/>
        <v>0</v>
      </c>
      <c r="CG97">
        <f t="shared" si="311"/>
        <v>0</v>
      </c>
      <c r="CH97">
        <f t="shared" si="84"/>
        <v>0</v>
      </c>
      <c r="CJ97">
        <f t="shared" si="239"/>
        <v>0</v>
      </c>
      <c r="CK97">
        <f t="shared" ref="CK97:CU97" si="312">+IF($N97=CK$47,1,0)*S97</f>
        <v>0</v>
      </c>
      <c r="CL97">
        <f t="shared" si="312"/>
        <v>0</v>
      </c>
      <c r="CM97">
        <f t="shared" si="312"/>
        <v>0</v>
      </c>
      <c r="CN97">
        <f t="shared" si="312"/>
        <v>0</v>
      </c>
      <c r="CO97">
        <f t="shared" si="312"/>
        <v>0</v>
      </c>
      <c r="CP97">
        <f t="shared" si="312"/>
        <v>0</v>
      </c>
      <c r="CQ97">
        <f t="shared" si="312"/>
        <v>0</v>
      </c>
      <c r="CR97">
        <f t="shared" si="312"/>
        <v>0</v>
      </c>
      <c r="CS97">
        <f t="shared" si="312"/>
        <v>0</v>
      </c>
      <c r="CT97">
        <f t="shared" si="312"/>
        <v>0</v>
      </c>
      <c r="CU97">
        <f t="shared" si="312"/>
        <v>0</v>
      </c>
      <c r="CV97">
        <f t="shared" si="86"/>
        <v>0</v>
      </c>
      <c r="DF97" t="s">
        <v>344</v>
      </c>
      <c r="DG97">
        <f>+DG96</f>
        <v>1</v>
      </c>
      <c r="DH97">
        <f>+DH96</f>
        <v>0</v>
      </c>
      <c r="DJ97">
        <f>+DH97</f>
        <v>0</v>
      </c>
      <c r="DK97" s="7">
        <f>N('10_Sls_Fcst_FS'!E53)*CHOOSE(wa!$DG97,wa!$DD$47,wa!$DD$48,wa!$DD$49,wa!$DD$50,wa!$DD$51)</f>
        <v>0</v>
      </c>
      <c r="DL97" s="7">
        <f>N('10_Sls_Fcst_FS'!F53)*CHOOSE(wa!$DG97,wa!$DD$47,wa!$DD$48,wa!$DD$49,wa!$DD$50,wa!$DD$51)</f>
        <v>0</v>
      </c>
      <c r="DM97" s="7">
        <f>N('10_Sls_Fcst_FS'!G53)*CHOOSE(wa!$DG97,wa!$DD$47,wa!$DD$48,wa!$DD$49,wa!$DD$50,wa!$DD$51)</f>
        <v>0</v>
      </c>
      <c r="DN97" s="7">
        <f>N('10_Sls_Fcst_FS'!H53)*CHOOSE(wa!$DG97,wa!$DD$47,wa!$DD$48,wa!$DD$49,wa!$DD$50,wa!$DD$51)</f>
        <v>0</v>
      </c>
      <c r="DO97" s="7">
        <f>N('10_Sls_Fcst_FS'!I53)*CHOOSE(wa!$DG97,wa!$DD$47,wa!$DD$48,wa!$DD$49,wa!$DD$50,wa!$DD$51)</f>
        <v>0</v>
      </c>
      <c r="DP97" s="7">
        <f>N('10_Sls_Fcst_FS'!J53)*CHOOSE(wa!$DG97,wa!$DD$47,wa!$DD$48,wa!$DD$49,wa!$DD$50,wa!$DD$51)</f>
        <v>0</v>
      </c>
      <c r="DQ97" s="7">
        <f>N('10_Sls_Fcst_FS'!K53)*CHOOSE(wa!$DG97,wa!$DD$47,wa!$DD$48,wa!$DD$49,wa!$DD$50,wa!$DD$51)</f>
        <v>0</v>
      </c>
      <c r="DR97" s="7">
        <f>N('10_Sls_Fcst_FS'!L53)*CHOOSE(wa!$DG97,wa!$DD$47,wa!$DD$48,wa!$DD$49,wa!$DD$50,wa!$DD$51)</f>
        <v>0</v>
      </c>
      <c r="DS97" s="7">
        <f>N('10_Sls_Fcst_FS'!M53)*CHOOSE(wa!$DG97,wa!$DD$47,wa!$DD$48,wa!$DD$49,wa!$DD$50,wa!$DD$51)</f>
        <v>0</v>
      </c>
      <c r="DT97" s="7">
        <f>N('10_Sls_Fcst_FS'!N53)*CHOOSE(wa!$DG97,wa!$DD$47,wa!$DD$48,wa!$DD$49,wa!$DD$50,wa!$DD$51)</f>
        <v>0</v>
      </c>
      <c r="DU97" s="7">
        <f>N('10_Sls_Fcst_FS'!O53)*CHOOSE(wa!$DG97,wa!$DD$47,wa!$DD$48,wa!$DD$49,wa!$DD$50,wa!$DD$51)</f>
        <v>0</v>
      </c>
      <c r="DV97" s="7">
        <f>N('10_Sls_Fcst_FS'!P53)*CHOOSE(wa!$DG97,wa!$DD$47,wa!$DD$48,wa!$DD$49,wa!$DD$50,wa!$DD$51)</f>
        <v>0</v>
      </c>
      <c r="DW97" s="7">
        <f t="shared" si="23"/>
        <v>0</v>
      </c>
      <c r="DX97" s="9"/>
      <c r="DY97" s="7">
        <f>DK97*CHOOSE(wa!$DG97,wa!$DE$47,wa!$DE$48,wa!$DE$49,wa!$DE$50,wa!$DE$51)</f>
        <v>0</v>
      </c>
      <c r="DZ97" s="7">
        <f>DL97*CHOOSE(wa!$DG97,wa!$DE$47,wa!$DE$48,wa!$DE$49,wa!$DE$50,wa!$DE$51)</f>
        <v>0</v>
      </c>
      <c r="EA97" s="7">
        <f>DM97*CHOOSE(wa!$DG97,wa!$DE$47,wa!$DE$48,wa!$DE$49,wa!$DE$50,wa!$DE$51)</f>
        <v>0</v>
      </c>
      <c r="EB97" s="7">
        <f>DN97*CHOOSE(wa!$DG97,wa!$DE$47,wa!$DE$48,wa!$DE$49,wa!$DE$50,wa!$DE$51)</f>
        <v>0</v>
      </c>
      <c r="EC97" s="7">
        <f>DO97*CHOOSE(wa!$DG97,wa!$DE$47,wa!$DE$48,wa!$DE$49,wa!$DE$50,wa!$DE$51)</f>
        <v>0</v>
      </c>
      <c r="ED97" s="7">
        <f>DP97*CHOOSE(wa!$DG97,wa!$DE$47,wa!$DE$48,wa!$DE$49,wa!$DE$50,wa!$DE$51)</f>
        <v>0</v>
      </c>
      <c r="EE97" s="7">
        <f>DQ97*CHOOSE(wa!$DG97,wa!$DE$47,wa!$DE$48,wa!$DE$49,wa!$DE$50,wa!$DE$51)</f>
        <v>0</v>
      </c>
      <c r="EF97" s="7">
        <f>DR97*CHOOSE(wa!$DG97,wa!$DE$47,wa!$DE$48,wa!$DE$49,wa!$DE$50,wa!$DE$51)</f>
        <v>0</v>
      </c>
      <c r="EG97" s="7">
        <f>DS97*CHOOSE(wa!$DG97,wa!$DE$47,wa!$DE$48,wa!$DE$49,wa!$DE$50,wa!$DE$51)</f>
        <v>0</v>
      </c>
      <c r="EH97" s="7">
        <f>DT97*CHOOSE(wa!$DG97,wa!$DE$47,wa!$DE$48,wa!$DE$49,wa!$DE$50,wa!$DE$51)</f>
        <v>0</v>
      </c>
      <c r="EI97" s="7">
        <f>DU97*CHOOSE(wa!$DG97,wa!$DE$47,wa!$DE$48,wa!$DE$49,wa!$DE$50,wa!$DE$51)</f>
        <v>0</v>
      </c>
      <c r="EJ97" s="7">
        <f>DV97*CHOOSE(wa!$DG97,wa!$DE$47,wa!$DE$48,wa!$DE$49,wa!$DE$50,wa!$DE$51)</f>
        <v>0</v>
      </c>
      <c r="EK97">
        <f t="shared" si="29"/>
        <v>0</v>
      </c>
      <c r="EM97">
        <f t="shared" si="241"/>
        <v>0</v>
      </c>
      <c r="EN97">
        <f t="shared" si="30"/>
        <v>0</v>
      </c>
      <c r="EO97">
        <f t="shared" si="31"/>
        <v>0</v>
      </c>
      <c r="EP97">
        <f t="shared" si="32"/>
        <v>0</v>
      </c>
      <c r="EQ97">
        <f t="shared" si="33"/>
        <v>0</v>
      </c>
      <c r="ER97">
        <f t="shared" si="34"/>
        <v>0</v>
      </c>
      <c r="ES97">
        <f t="shared" si="35"/>
        <v>0</v>
      </c>
      <c r="ET97">
        <f t="shared" si="36"/>
        <v>0</v>
      </c>
      <c r="EU97">
        <f t="shared" si="37"/>
        <v>0</v>
      </c>
      <c r="EV97">
        <f t="shared" si="38"/>
        <v>0</v>
      </c>
      <c r="EW97">
        <f t="shared" si="39"/>
        <v>0</v>
      </c>
      <c r="EX97">
        <f t="shared" si="40"/>
        <v>0</v>
      </c>
      <c r="EY97">
        <f t="shared" si="41"/>
        <v>0</v>
      </c>
      <c r="FA97">
        <f t="shared" si="242"/>
        <v>0</v>
      </c>
      <c r="FB97">
        <f t="shared" si="123"/>
        <v>0</v>
      </c>
      <c r="FC97">
        <f t="shared" si="124"/>
        <v>0</v>
      </c>
      <c r="FD97">
        <f t="shared" si="125"/>
        <v>0</v>
      </c>
      <c r="FE97">
        <f t="shared" si="126"/>
        <v>0</v>
      </c>
      <c r="FF97">
        <f t="shared" si="127"/>
        <v>0</v>
      </c>
      <c r="FG97">
        <f t="shared" si="128"/>
        <v>0</v>
      </c>
      <c r="FH97">
        <f t="shared" si="129"/>
        <v>0</v>
      </c>
      <c r="FI97">
        <f t="shared" si="130"/>
        <v>0</v>
      </c>
      <c r="FJ97">
        <f t="shared" si="131"/>
        <v>0</v>
      </c>
      <c r="FK97">
        <f t="shared" si="132"/>
        <v>0</v>
      </c>
      <c r="FL97">
        <f t="shared" si="133"/>
        <v>0</v>
      </c>
      <c r="FM97">
        <f t="shared" si="53"/>
        <v>0</v>
      </c>
      <c r="FO97">
        <f t="shared" si="243"/>
        <v>0</v>
      </c>
      <c r="FP97">
        <f t="shared" si="134"/>
        <v>0</v>
      </c>
      <c r="FQ97">
        <f t="shared" si="135"/>
        <v>0</v>
      </c>
      <c r="FR97">
        <f t="shared" si="136"/>
        <v>0</v>
      </c>
      <c r="FS97">
        <f t="shared" si="137"/>
        <v>0</v>
      </c>
      <c r="FT97">
        <f t="shared" si="138"/>
        <v>0</v>
      </c>
      <c r="FU97">
        <f t="shared" si="139"/>
        <v>0</v>
      </c>
      <c r="FV97">
        <f t="shared" si="140"/>
        <v>0</v>
      </c>
      <c r="FW97">
        <f t="shared" si="141"/>
        <v>0</v>
      </c>
      <c r="FX97">
        <f t="shared" si="142"/>
        <v>0</v>
      </c>
      <c r="FY97">
        <f t="shared" si="143"/>
        <v>0</v>
      </c>
      <c r="FZ97">
        <f t="shared" si="144"/>
        <v>0</v>
      </c>
      <c r="GA97">
        <f t="shared" si="65"/>
        <v>0</v>
      </c>
      <c r="GC97">
        <f t="shared" si="244"/>
        <v>0</v>
      </c>
      <c r="GD97">
        <f t="shared" si="145"/>
        <v>0</v>
      </c>
      <c r="GE97">
        <f t="shared" si="146"/>
        <v>0</v>
      </c>
      <c r="GF97">
        <f t="shared" si="147"/>
        <v>0</v>
      </c>
      <c r="GG97">
        <f t="shared" si="148"/>
        <v>0</v>
      </c>
      <c r="GH97">
        <f t="shared" si="149"/>
        <v>0</v>
      </c>
      <c r="GI97">
        <f t="shared" si="150"/>
        <v>0</v>
      </c>
      <c r="GJ97">
        <f t="shared" si="151"/>
        <v>0</v>
      </c>
      <c r="GK97">
        <f t="shared" si="152"/>
        <v>0</v>
      </c>
      <c r="GL97">
        <f t="shared" si="153"/>
        <v>0</v>
      </c>
      <c r="GM97">
        <f t="shared" si="154"/>
        <v>0</v>
      </c>
      <c r="GN97">
        <f t="shared" si="155"/>
        <v>0</v>
      </c>
      <c r="GO97">
        <f t="shared" si="77"/>
        <v>0</v>
      </c>
    </row>
    <row r="98" spans="1:198" x14ac:dyDescent="0.3">
      <c r="D98" s="63" t="s">
        <v>234</v>
      </c>
      <c r="E98">
        <v>1</v>
      </c>
      <c r="M98" s="7" t="s">
        <v>304</v>
      </c>
      <c r="N98" s="7"/>
      <c r="O98" s="7"/>
      <c r="P98" s="7"/>
      <c r="Q98" s="7"/>
      <c r="R98">
        <f>SUM(R48:R97)</f>
        <v>0</v>
      </c>
      <c r="S98">
        <f t="shared" ref="S98:AD98" si="313">SUM(S48:S97)</f>
        <v>0</v>
      </c>
      <c r="T98">
        <f t="shared" si="313"/>
        <v>0</v>
      </c>
      <c r="U98">
        <f t="shared" si="313"/>
        <v>0</v>
      </c>
      <c r="V98">
        <f t="shared" si="313"/>
        <v>0</v>
      </c>
      <c r="W98">
        <f t="shared" si="313"/>
        <v>0</v>
      </c>
      <c r="X98">
        <f t="shared" si="313"/>
        <v>0</v>
      </c>
      <c r="Y98">
        <f t="shared" si="313"/>
        <v>0</v>
      </c>
      <c r="Z98">
        <f t="shared" si="313"/>
        <v>0</v>
      </c>
      <c r="AA98">
        <f t="shared" si="313"/>
        <v>0</v>
      </c>
      <c r="AB98">
        <f t="shared" si="313"/>
        <v>0</v>
      </c>
      <c r="AC98">
        <f t="shared" si="313"/>
        <v>0</v>
      </c>
      <c r="AD98">
        <f t="shared" si="313"/>
        <v>0</v>
      </c>
      <c r="AF98">
        <f>SUM(AF48:AF97)</f>
        <v>0</v>
      </c>
      <c r="AG98">
        <f t="shared" ref="AG98:AQ98" si="314">SUM(AG48:AG97)</f>
        <v>0</v>
      </c>
      <c r="AH98">
        <f t="shared" si="314"/>
        <v>0</v>
      </c>
      <c r="AI98">
        <f t="shared" si="314"/>
        <v>0</v>
      </c>
      <c r="AJ98">
        <f t="shared" si="314"/>
        <v>0</v>
      </c>
      <c r="AK98">
        <f t="shared" si="314"/>
        <v>0</v>
      </c>
      <c r="AL98">
        <f t="shared" si="314"/>
        <v>0</v>
      </c>
      <c r="AM98">
        <f t="shared" si="314"/>
        <v>0</v>
      </c>
      <c r="AN98">
        <f t="shared" si="314"/>
        <v>0</v>
      </c>
      <c r="AO98">
        <f t="shared" si="314"/>
        <v>0</v>
      </c>
      <c r="AP98">
        <f t="shared" si="314"/>
        <v>0</v>
      </c>
      <c r="AQ98">
        <f t="shared" si="314"/>
        <v>0</v>
      </c>
      <c r="AR98">
        <f>SUM(AF98:AQ98)</f>
        <v>0</v>
      </c>
      <c r="AT98" s="110">
        <f>SUM(AT48:AT97)</f>
        <v>0</v>
      </c>
      <c r="AU98" s="110">
        <f t="shared" ref="AU98:BE98" si="315">SUM(AU48:AU97)</f>
        <v>0</v>
      </c>
      <c r="AV98" s="110">
        <f t="shared" si="315"/>
        <v>0</v>
      </c>
      <c r="AW98" s="110">
        <f t="shared" si="315"/>
        <v>0</v>
      </c>
      <c r="AX98" s="110">
        <f t="shared" si="315"/>
        <v>0</v>
      </c>
      <c r="AY98" s="110">
        <f t="shared" si="315"/>
        <v>0</v>
      </c>
      <c r="AZ98" s="110">
        <f t="shared" si="315"/>
        <v>0</v>
      </c>
      <c r="BA98" s="110">
        <f t="shared" si="315"/>
        <v>0</v>
      </c>
      <c r="BB98" s="110">
        <f t="shared" si="315"/>
        <v>0</v>
      </c>
      <c r="BC98" s="110">
        <f t="shared" si="315"/>
        <v>0</v>
      </c>
      <c r="BD98" s="110">
        <f t="shared" si="315"/>
        <v>0</v>
      </c>
      <c r="BE98" s="110">
        <f t="shared" si="315"/>
        <v>0</v>
      </c>
      <c r="BF98">
        <f t="shared" si="80"/>
        <v>0</v>
      </c>
      <c r="BG98" t="s">
        <v>304</v>
      </c>
      <c r="BH98" s="110">
        <f t="shared" ref="BH98:BS98" si="316">SUM(BH48:BH97)</f>
        <v>0</v>
      </c>
      <c r="BI98" s="110">
        <f t="shared" si="316"/>
        <v>0</v>
      </c>
      <c r="BJ98" s="110">
        <f t="shared" si="316"/>
        <v>0</v>
      </c>
      <c r="BK98" s="110">
        <f t="shared" si="316"/>
        <v>0</v>
      </c>
      <c r="BL98" s="110">
        <f t="shared" si="316"/>
        <v>0</v>
      </c>
      <c r="BM98" s="110">
        <f t="shared" si="316"/>
        <v>0</v>
      </c>
      <c r="BN98" s="110">
        <f t="shared" si="316"/>
        <v>0</v>
      </c>
      <c r="BO98" s="110">
        <f t="shared" si="316"/>
        <v>0</v>
      </c>
      <c r="BP98" s="110">
        <f t="shared" si="316"/>
        <v>0</v>
      </c>
      <c r="BQ98" s="110">
        <f t="shared" si="316"/>
        <v>0</v>
      </c>
      <c r="BR98" s="110">
        <f t="shared" si="316"/>
        <v>0</v>
      </c>
      <c r="BS98" s="110">
        <f t="shared" si="316"/>
        <v>0</v>
      </c>
      <c r="BT98">
        <f t="shared" si="82"/>
        <v>0</v>
      </c>
      <c r="BU98" t="s">
        <v>304</v>
      </c>
      <c r="BV98" s="110">
        <f t="shared" ref="BV98:CG98" si="317">SUM(BV48:BV97)</f>
        <v>0</v>
      </c>
      <c r="BW98" s="110">
        <f t="shared" si="317"/>
        <v>0</v>
      </c>
      <c r="BX98" s="110">
        <f t="shared" si="317"/>
        <v>0</v>
      </c>
      <c r="BY98" s="110">
        <f t="shared" si="317"/>
        <v>0</v>
      </c>
      <c r="BZ98" s="110">
        <f t="shared" si="317"/>
        <v>0</v>
      </c>
      <c r="CA98" s="110">
        <f t="shared" si="317"/>
        <v>0</v>
      </c>
      <c r="CB98" s="110">
        <f t="shared" si="317"/>
        <v>0</v>
      </c>
      <c r="CC98" s="110">
        <f t="shared" si="317"/>
        <v>0</v>
      </c>
      <c r="CD98" s="110">
        <f t="shared" si="317"/>
        <v>0</v>
      </c>
      <c r="CE98" s="110">
        <f t="shared" si="317"/>
        <v>0</v>
      </c>
      <c r="CF98" s="110">
        <f t="shared" si="317"/>
        <v>0</v>
      </c>
      <c r="CG98" s="110">
        <f t="shared" si="317"/>
        <v>0</v>
      </c>
      <c r="CH98">
        <f t="shared" si="84"/>
        <v>0</v>
      </c>
      <c r="CI98" t="s">
        <v>304</v>
      </c>
      <c r="CJ98" s="110">
        <f t="shared" ref="CJ98:CU98" si="318">SUM(CJ48:CJ97)</f>
        <v>0</v>
      </c>
      <c r="CK98" s="110">
        <f t="shared" si="318"/>
        <v>0</v>
      </c>
      <c r="CL98" s="110">
        <f t="shared" si="318"/>
        <v>0</v>
      </c>
      <c r="CM98" s="110">
        <f t="shared" si="318"/>
        <v>0</v>
      </c>
      <c r="CN98" s="110">
        <f t="shared" si="318"/>
        <v>0</v>
      </c>
      <c r="CO98" s="110">
        <f t="shared" si="318"/>
        <v>0</v>
      </c>
      <c r="CP98" s="110">
        <f t="shared" si="318"/>
        <v>0</v>
      </c>
      <c r="CQ98" s="110">
        <f t="shared" si="318"/>
        <v>0</v>
      </c>
      <c r="CR98" s="110">
        <f t="shared" si="318"/>
        <v>0</v>
      </c>
      <c r="CS98" s="110">
        <f t="shared" si="318"/>
        <v>0</v>
      </c>
      <c r="CT98" s="110">
        <f t="shared" si="318"/>
        <v>0</v>
      </c>
      <c r="CU98" s="110">
        <f t="shared" si="318"/>
        <v>0</v>
      </c>
      <c r="CV98">
        <f t="shared" si="86"/>
        <v>0</v>
      </c>
      <c r="CW98" t="s">
        <v>304</v>
      </c>
      <c r="DF98" s="7" t="s">
        <v>304</v>
      </c>
      <c r="DG98" s="7"/>
      <c r="DH98" s="7"/>
      <c r="DI98" s="7"/>
      <c r="DJ98" s="7"/>
      <c r="DK98" s="168">
        <f>SUM(DK48:DK97)</f>
        <v>0</v>
      </c>
      <c r="DL98" s="168">
        <f t="shared" ref="DL98:DW98" si="319">SUM(DL48:DL97)</f>
        <v>0</v>
      </c>
      <c r="DM98" s="168">
        <f t="shared" si="319"/>
        <v>0</v>
      </c>
      <c r="DN98" s="168">
        <f t="shared" si="319"/>
        <v>0</v>
      </c>
      <c r="DO98" s="168">
        <f t="shared" si="319"/>
        <v>0</v>
      </c>
      <c r="DP98" s="168">
        <f t="shared" si="319"/>
        <v>0</v>
      </c>
      <c r="DQ98" s="168">
        <f t="shared" si="319"/>
        <v>0</v>
      </c>
      <c r="DR98" s="168">
        <f t="shared" si="319"/>
        <v>0</v>
      </c>
      <c r="DS98" s="168">
        <f t="shared" si="319"/>
        <v>0</v>
      </c>
      <c r="DT98" s="168">
        <f t="shared" si="319"/>
        <v>0</v>
      </c>
      <c r="DU98" s="168">
        <f t="shared" si="319"/>
        <v>0</v>
      </c>
      <c r="DV98" s="168">
        <f t="shared" si="319"/>
        <v>0</v>
      </c>
      <c r="DW98" s="168">
        <f t="shared" si="319"/>
        <v>0</v>
      </c>
      <c r="DX98" s="9"/>
      <c r="DY98">
        <f>IF(ISERR(SUM(DY48:DY96)),0,SUM(DY48:DY96))</f>
        <v>0</v>
      </c>
      <c r="DZ98">
        <f t="shared" ref="DZ98:EI98" si="320">IF(ISERR(SUM(DZ48:DZ96)),0,SUM(DZ48:DZ96))</f>
        <v>0</v>
      </c>
      <c r="EA98">
        <f t="shared" si="320"/>
        <v>0</v>
      </c>
      <c r="EB98">
        <f t="shared" si="320"/>
        <v>0</v>
      </c>
      <c r="EC98">
        <f t="shared" si="320"/>
        <v>0</v>
      </c>
      <c r="ED98">
        <f t="shared" si="320"/>
        <v>0</v>
      </c>
      <c r="EE98">
        <f t="shared" si="320"/>
        <v>0</v>
      </c>
      <c r="EF98">
        <f t="shared" si="320"/>
        <v>0</v>
      </c>
      <c r="EG98">
        <f t="shared" si="320"/>
        <v>0</v>
      </c>
      <c r="EH98">
        <f t="shared" si="320"/>
        <v>0</v>
      </c>
      <c r="EI98">
        <f t="shared" si="320"/>
        <v>0</v>
      </c>
      <c r="EJ98">
        <f>IF(ISERR(SUM(EJ48:EJ96)),0,SUM(EJ48:EJ96))</f>
        <v>0</v>
      </c>
      <c r="EK98">
        <f>IF(ISERR(SUM(EK48:EK96)),0,SUM(EK48:EK96))</f>
        <v>0</v>
      </c>
      <c r="EM98" s="110">
        <f>SUM(EM48:EM97)</f>
        <v>0</v>
      </c>
      <c r="EN98" s="110">
        <f t="shared" ref="EN98:EX98" si="321">SUM(EN48:EN97)</f>
        <v>0</v>
      </c>
      <c r="EO98" s="110">
        <f t="shared" si="321"/>
        <v>0</v>
      </c>
      <c r="EP98" s="110">
        <f t="shared" si="321"/>
        <v>0</v>
      </c>
      <c r="EQ98" s="110">
        <f t="shared" si="321"/>
        <v>0</v>
      </c>
      <c r="ER98" s="110">
        <f t="shared" si="321"/>
        <v>0</v>
      </c>
      <c r="ES98" s="110">
        <f t="shared" si="321"/>
        <v>0</v>
      </c>
      <c r="ET98" s="110">
        <f t="shared" si="321"/>
        <v>0</v>
      </c>
      <c r="EU98" s="110">
        <f t="shared" si="321"/>
        <v>0</v>
      </c>
      <c r="EV98" s="110">
        <f t="shared" si="321"/>
        <v>0</v>
      </c>
      <c r="EW98" s="110">
        <f t="shared" si="321"/>
        <v>0</v>
      </c>
      <c r="EX98" s="110">
        <f t="shared" si="321"/>
        <v>0</v>
      </c>
      <c r="EY98" s="110">
        <f>SUM(EM98:EX98)</f>
        <v>0</v>
      </c>
      <c r="EZ98" t="s">
        <v>304</v>
      </c>
      <c r="FA98" s="110">
        <f>SUM(FA48:FA97)</f>
        <v>0</v>
      </c>
      <c r="FB98" s="110">
        <f t="shared" ref="FB98:FL98" si="322">SUM(FB48:FB97)</f>
        <v>0</v>
      </c>
      <c r="FC98" s="110">
        <f t="shared" si="322"/>
        <v>0</v>
      </c>
      <c r="FD98" s="110">
        <f t="shared" si="322"/>
        <v>0</v>
      </c>
      <c r="FE98" s="110">
        <f t="shared" si="322"/>
        <v>0</v>
      </c>
      <c r="FF98" s="110">
        <f t="shared" si="322"/>
        <v>0</v>
      </c>
      <c r="FG98" s="110">
        <f t="shared" si="322"/>
        <v>0</v>
      </c>
      <c r="FH98" s="110">
        <f t="shared" si="322"/>
        <v>0</v>
      </c>
      <c r="FI98" s="110">
        <f t="shared" si="322"/>
        <v>0</v>
      </c>
      <c r="FJ98" s="110">
        <f t="shared" si="322"/>
        <v>0</v>
      </c>
      <c r="FK98" s="110">
        <f t="shared" si="322"/>
        <v>0</v>
      </c>
      <c r="FL98" s="110">
        <f t="shared" si="322"/>
        <v>0</v>
      </c>
      <c r="FM98">
        <f>SUM(FA98:FL98)</f>
        <v>0</v>
      </c>
      <c r="FN98" t="s">
        <v>304</v>
      </c>
      <c r="FO98" s="110">
        <f>SUM(FO48:FO97)</f>
        <v>0</v>
      </c>
      <c r="FP98" s="110">
        <f t="shared" ref="FP98:FZ98" si="323">SUM(FP48:FP97)</f>
        <v>0</v>
      </c>
      <c r="FQ98" s="110">
        <f t="shared" si="323"/>
        <v>0</v>
      </c>
      <c r="FR98" s="110">
        <f t="shared" si="323"/>
        <v>0</v>
      </c>
      <c r="FS98" s="110">
        <f t="shared" si="323"/>
        <v>0</v>
      </c>
      <c r="FT98" s="110">
        <f t="shared" si="323"/>
        <v>0</v>
      </c>
      <c r="FU98" s="110">
        <f t="shared" si="323"/>
        <v>0</v>
      </c>
      <c r="FV98" s="110">
        <f t="shared" si="323"/>
        <v>0</v>
      </c>
      <c r="FW98" s="110">
        <f t="shared" si="323"/>
        <v>0</v>
      </c>
      <c r="FX98" s="110">
        <f t="shared" si="323"/>
        <v>0</v>
      </c>
      <c r="FY98" s="110">
        <f t="shared" si="323"/>
        <v>0</v>
      </c>
      <c r="FZ98" s="110">
        <f t="shared" si="323"/>
        <v>0</v>
      </c>
      <c r="GA98">
        <f>SUM(FO98:FZ98)</f>
        <v>0</v>
      </c>
      <c r="GB98" t="s">
        <v>304</v>
      </c>
      <c r="GC98" s="110">
        <f>SUM(GC48:GC97)</f>
        <v>0</v>
      </c>
      <c r="GD98" s="110">
        <f t="shared" ref="GD98:GN98" si="324">SUM(GD48:GD97)</f>
        <v>0</v>
      </c>
      <c r="GE98" s="110">
        <f t="shared" si="324"/>
        <v>0</v>
      </c>
      <c r="GF98" s="110">
        <f t="shared" si="324"/>
        <v>0</v>
      </c>
      <c r="GG98" s="110">
        <f t="shared" si="324"/>
        <v>0</v>
      </c>
      <c r="GH98" s="110">
        <f t="shared" si="324"/>
        <v>0</v>
      </c>
      <c r="GI98" s="110">
        <f t="shared" si="324"/>
        <v>0</v>
      </c>
      <c r="GJ98" s="110">
        <f t="shared" si="324"/>
        <v>0</v>
      </c>
      <c r="GK98" s="110">
        <f t="shared" si="324"/>
        <v>0</v>
      </c>
      <c r="GL98" s="110">
        <f t="shared" si="324"/>
        <v>0</v>
      </c>
      <c r="GM98" s="110">
        <f t="shared" si="324"/>
        <v>0</v>
      </c>
      <c r="GN98" s="110">
        <f t="shared" si="324"/>
        <v>0</v>
      </c>
      <c r="GO98">
        <f>SUM(GC98:GN98)</f>
        <v>0</v>
      </c>
      <c r="GP98" t="s">
        <v>304</v>
      </c>
    </row>
    <row r="99" spans="1:198" x14ac:dyDescent="0.3">
      <c r="D99" s="63" t="s">
        <v>235</v>
      </c>
      <c r="E99">
        <v>1</v>
      </c>
      <c r="K99" t="s">
        <v>307</v>
      </c>
      <c r="M99" s="7" t="s">
        <v>304</v>
      </c>
      <c r="R99" s="110">
        <f>+AT98</f>
        <v>0</v>
      </c>
      <c r="S99" s="110">
        <f t="shared" ref="S99:AC99" si="325">+AU98</f>
        <v>0</v>
      </c>
      <c r="T99" s="110">
        <f t="shared" si="325"/>
        <v>0</v>
      </c>
      <c r="U99" s="110">
        <f t="shared" si="325"/>
        <v>0</v>
      </c>
      <c r="V99" s="110">
        <f t="shared" si="325"/>
        <v>0</v>
      </c>
      <c r="W99" s="110">
        <f t="shared" si="325"/>
        <v>0</v>
      </c>
      <c r="X99" s="110">
        <f t="shared" si="325"/>
        <v>0</v>
      </c>
      <c r="Y99" s="110">
        <f t="shared" si="325"/>
        <v>0</v>
      </c>
      <c r="Z99" s="110">
        <f t="shared" si="325"/>
        <v>0</v>
      </c>
      <c r="AA99" s="110">
        <f t="shared" si="325"/>
        <v>0</v>
      </c>
      <c r="AB99" s="110">
        <f t="shared" si="325"/>
        <v>0</v>
      </c>
      <c r="AC99" s="110">
        <f t="shared" si="325"/>
        <v>0</v>
      </c>
      <c r="AD99" s="156">
        <f>+BF98</f>
        <v>0</v>
      </c>
      <c r="AR99">
        <f>IF(ISERR(SUM(AR48,AR50,AR52,AR54,AR56,AR58,AR60,AR62,AR64,AR66,AR68,AR70,AR72,AR74,AR76,AR78,AR80,AR82,AR84,AR86,AR88,AR90,AR92,AR94,AR96)),0,SUM(AR48,AR50,AR52,AR54,AR56,AR58,AR60,AR62,AR64,AR66,AR68,AR70,AR72,AR74,AR76,AR78,AR80,AR82,AR84,AR86,AR88,AR90,AR92,AR94,AR96))</f>
        <v>0</v>
      </c>
      <c r="BF99">
        <f>+SUM(BF48,BF50,BF52,BF54,BF56,BF58,BF60,BF62,BF64,BF66,BF68,BF70,BF72,BF74,BF76,BF78,BF80,BF82,BF84,BF86,BF88,BF90,BF92,BF94,BF96)</f>
        <v>0</v>
      </c>
      <c r="BG99" t="s">
        <v>398</v>
      </c>
      <c r="BT99">
        <f>+SUM(BT48,BT50,BT52,BT54,BT56,BT58,BT60,BT62,BT64,BT66,BT68,BT70,BT72,BT74,BT76,BT78,BT80,BT82,BT84,BT86,BT88,BT90,BT92,BT94,BT96)</f>
        <v>0</v>
      </c>
      <c r="BU99" t="s">
        <v>398</v>
      </c>
      <c r="CH99">
        <f>+SUM(CH48,CH50,CH52,CH54,CH56,CH58,CH60,CH62,CH64,CH66,CH68,CH70,CH72,CH74,CH76,CH78,CH80,CH82,CH84,CH86,CH88,CH90,CH92,CH94,CH96)</f>
        <v>0</v>
      </c>
      <c r="CI99" t="s">
        <v>398</v>
      </c>
      <c r="CV99">
        <f>+SUM(CV48,CV50,CV52,CV54,CV56,CV58,CV60,CV62,CV64,CV66,CV68,CV70,CV72,CV74,CV76,CV78,CV80,CV82,CV84,CV86,CV88,CV90,CV92,CV94,CV96)</f>
        <v>0</v>
      </c>
      <c r="CW99" t="s">
        <v>398</v>
      </c>
      <c r="DD99" t="s">
        <v>307</v>
      </c>
      <c r="DF99" s="7" t="s">
        <v>304</v>
      </c>
      <c r="DK99" s="169">
        <f t="shared" ref="DK99:DW99" si="326">+EM98</f>
        <v>0</v>
      </c>
      <c r="DL99" s="169">
        <f t="shared" si="326"/>
        <v>0</v>
      </c>
      <c r="DM99" s="169">
        <f t="shared" si="326"/>
        <v>0</v>
      </c>
      <c r="DN99" s="169">
        <f t="shared" si="326"/>
        <v>0</v>
      </c>
      <c r="DO99" s="169">
        <f t="shared" si="326"/>
        <v>0</v>
      </c>
      <c r="DP99" s="169">
        <f t="shared" si="326"/>
        <v>0</v>
      </c>
      <c r="DQ99" s="169">
        <f t="shared" si="326"/>
        <v>0</v>
      </c>
      <c r="DR99" s="169">
        <f t="shared" si="326"/>
        <v>0</v>
      </c>
      <c r="DS99" s="169">
        <f t="shared" si="326"/>
        <v>0</v>
      </c>
      <c r="DT99" s="169">
        <f t="shared" si="326"/>
        <v>0</v>
      </c>
      <c r="DU99" s="169">
        <f t="shared" si="326"/>
        <v>0</v>
      </c>
      <c r="DV99" s="169">
        <f t="shared" si="326"/>
        <v>0</v>
      </c>
      <c r="DW99" s="170">
        <f t="shared" si="326"/>
        <v>0</v>
      </c>
      <c r="DX99" s="9"/>
      <c r="EK99">
        <f>IF(ISERR(SUM(EK48,EK50,EK52,EK54,EK56,EK58,EK60,EK62,EK64,EK66,EK68,EK70,EK72,EK74,EK76,EK78,EK80,EK82,EK84,EK86,EK88,EK90,EK92,EK94,EK96)),0,SUM(EK48,EK50,EK52,EK54,EK56,EK58,EK60,EK62,EK64,EK66,EK68,EK70,EK72,EK74,EK76,EK78,EK80,EK82,EK84,EK86,EK88,EK90,EK92,EK94,EK96))</f>
        <v>0</v>
      </c>
      <c r="EY99">
        <f>+SUM(EY48,EY50,EY52,EY54,EY56,EY58,EY60,EY62,EY64,EY66,EY68,EY70,EY72,EY74,EY76,EY78,EY80,EY82,EY84,EY86,EY88,EY90,EY92,EY94,EY96)</f>
        <v>0</v>
      </c>
      <c r="EZ99" t="s">
        <v>398</v>
      </c>
      <c r="FM99">
        <f>+SUM(FM48,FM50,FM52,FM54,FM56,FM58,FM60,FM62,FM64,FM66,FM68,FM70,FM72,FM74,FM76,FM78,FM80,FM82,FM84,FM86,FM88,FM90,FM92,FM94,FM96)</f>
        <v>0</v>
      </c>
      <c r="FN99" t="s">
        <v>398</v>
      </c>
      <c r="GA99">
        <f>+SUM(GA48,GA50,GA52,GA54,GA56,GA58,GA60,GA62,GA64,GA66,GA68,GA70,GA72,GA74,GA76,GA78,GA80,GA82,GA84,GA86,GA88,GA90,GA92,GA94,GA96)</f>
        <v>0</v>
      </c>
      <c r="GB99" t="s">
        <v>398</v>
      </c>
      <c r="GO99">
        <f>+SUM(GO48,GO50,GO52,GO54,GO56,GO58,GO60,GO62,GO64,GO66,GO68,GO70,GO72,GO74,GO76,GO78,GO80,GO82,GO84,GO86,GO88,GO90,GO92,GO94,GO96)</f>
        <v>0</v>
      </c>
      <c r="GP99" t="s">
        <v>398</v>
      </c>
    </row>
    <row r="100" spans="1:198" x14ac:dyDescent="0.3">
      <c r="A100" t="s">
        <v>473</v>
      </c>
      <c r="D100" s="63" t="s">
        <v>236</v>
      </c>
      <c r="E100">
        <v>1</v>
      </c>
      <c r="K100" t="s">
        <v>308</v>
      </c>
      <c r="M100" s="7" t="s">
        <v>304</v>
      </c>
      <c r="R100" s="110">
        <f>+BH98</f>
        <v>0</v>
      </c>
      <c r="S100" s="110">
        <f t="shared" ref="S100:AC100" si="327">+BI98</f>
        <v>0</v>
      </c>
      <c r="T100" s="110">
        <f t="shared" si="327"/>
        <v>0</v>
      </c>
      <c r="U100" s="110">
        <f t="shared" si="327"/>
        <v>0</v>
      </c>
      <c r="V100" s="110">
        <f t="shared" si="327"/>
        <v>0</v>
      </c>
      <c r="W100" s="110">
        <f t="shared" si="327"/>
        <v>0</v>
      </c>
      <c r="X100" s="110">
        <f t="shared" si="327"/>
        <v>0</v>
      </c>
      <c r="Y100" s="110">
        <f t="shared" si="327"/>
        <v>0</v>
      </c>
      <c r="Z100" s="110">
        <f t="shared" si="327"/>
        <v>0</v>
      </c>
      <c r="AA100" s="110">
        <f t="shared" si="327"/>
        <v>0</v>
      </c>
      <c r="AB100" s="110">
        <f t="shared" si="327"/>
        <v>0</v>
      </c>
      <c r="AC100" s="110">
        <f t="shared" si="327"/>
        <v>0</v>
      </c>
      <c r="AD100" s="156">
        <f>+BT98</f>
        <v>0</v>
      </c>
      <c r="AR100">
        <f>IF(ISERR(SUM(AR49,AR51,AR53,AR55,AR57,AR59,AR61,AR63,AR65,AR67,AR69,AR71,AR73,AR75,AR77,AR79,AR81,AR83,AR85,AR87,AR89,AR91,AR93,AR95,AR97)),0,SUM(AR49,AR51,AR53,AR55,AR57,AR59,AR61,AR63,AR65,AR67,AR69,AR71,AR73,AR75,AR77,AR79,AR81,AR83,AR85,AR87,AR89,AR91,AR93,AR95,AR97))</f>
        <v>0</v>
      </c>
      <c r="BF100">
        <f>+SUM(BF49,BF51,BF53,BF55,BF57,BF59,BF61,BF63,BF65,BF67,BF69,BF71,BF73,BF75,BF77,BF79,BF81,BF83,BF85,BF87,BF89,BF91,BF93,BF95,BF97)</f>
        <v>0</v>
      </c>
      <c r="BG100" t="s">
        <v>346</v>
      </c>
      <c r="BT100">
        <f>+SUM(BT49,BT51,BT53,BT55,BT57,BT59,BT61,BT63,BT65,BT67,BT69,BT71,BT73,BT75,BT77,BT79,BT81,BT83,BT85,BT87,BT89,BT91,BT93,BT95,BT97)</f>
        <v>0</v>
      </c>
      <c r="BU100" t="s">
        <v>346</v>
      </c>
      <c r="CH100">
        <f>+SUM(CH49,CH51,CH53,CH55,CH57,CH59,CH61,CH63,CH65,CH67,CH69,CH71,CH73,CH75,CH77,CH79,CH81,CH83,CH85,CH87,CH89,CH91,CH93,CH95,CH97)</f>
        <v>0</v>
      </c>
      <c r="CI100" t="s">
        <v>346</v>
      </c>
      <c r="CV100">
        <f>+SUM(CV49,CV51,CV53,CV55,CV57,CV59,CV61,CV63,CV65,CV67,CV69,CV71,CV73,CV75,CV77,CV79,CV81,CV83,CV85,CV87,CV89,CV91,CV93,CV95,CV97)</f>
        <v>0</v>
      </c>
      <c r="CW100" t="s">
        <v>346</v>
      </c>
      <c r="DD100" t="s">
        <v>308</v>
      </c>
      <c r="DF100" s="7" t="s">
        <v>304</v>
      </c>
      <c r="DK100" s="169">
        <f t="shared" ref="DK100:DW100" si="328">+FA98</f>
        <v>0</v>
      </c>
      <c r="DL100" s="169">
        <f t="shared" si="328"/>
        <v>0</v>
      </c>
      <c r="DM100" s="169">
        <f t="shared" si="328"/>
        <v>0</v>
      </c>
      <c r="DN100" s="169">
        <f t="shared" si="328"/>
        <v>0</v>
      </c>
      <c r="DO100" s="169">
        <f t="shared" si="328"/>
        <v>0</v>
      </c>
      <c r="DP100" s="169">
        <f t="shared" si="328"/>
        <v>0</v>
      </c>
      <c r="DQ100" s="169">
        <f t="shared" si="328"/>
        <v>0</v>
      </c>
      <c r="DR100" s="169">
        <f t="shared" si="328"/>
        <v>0</v>
      </c>
      <c r="DS100" s="169">
        <f t="shared" si="328"/>
        <v>0</v>
      </c>
      <c r="DT100" s="169">
        <f t="shared" si="328"/>
        <v>0</v>
      </c>
      <c r="DU100" s="169">
        <f t="shared" si="328"/>
        <v>0</v>
      </c>
      <c r="DV100" s="169">
        <f t="shared" si="328"/>
        <v>0</v>
      </c>
      <c r="DW100" s="170">
        <f t="shared" si="328"/>
        <v>0</v>
      </c>
      <c r="DX100" s="9"/>
      <c r="EK100">
        <f>IF(ISERR(SUM(EK49,EK51,EK53,EK55,EK57,EK59,EK61,EK63,EK65,EK67,EK69,EK71,EK73,EK75,EK77,EK79,EK81,EK83,EK85,EK87,EK89,EK91,EK93,EK95,EK97)),0,SUM(EK49,EK51,EK53,EK55,EK57,EK59,EK61,EK63,EK65,EK67,EK69,EK71,EK73,EK75,EK77,EK79,EK81,EK83,EK85,EK87,EK89,EK91,EK93,EK95,EK97))</f>
        <v>0</v>
      </c>
      <c r="EY100">
        <f>+SUM(EY49,EY51,EY53,EY55,EY57,EY59,EY61,EY63,EY65,EY67,EY69,EY71,EY73,EY75,EY77,EY79,EY81,EY83,EY85,EY87,EY89,EY91,EY93,EY95,EY97)</f>
        <v>0</v>
      </c>
      <c r="EZ100" t="s">
        <v>346</v>
      </c>
      <c r="FM100">
        <f>+SUM(FM49,FM51,FM53,FM55,FM57,FM59,FM61,FM63,FM65,FM67,FM69,FM71,FM73,FM75,FM77,FM79,FM81,FM83,FM85,FM87,FM89,FM91,FM93,FM95,FM97)</f>
        <v>0</v>
      </c>
      <c r="FN100" t="s">
        <v>346</v>
      </c>
      <c r="GA100">
        <f>+SUM(GA49,GA51,GA53,GA55,GA57,GA59,GA61,GA63,GA65,GA67,GA69,GA71,GA73,GA75,GA77,GA79,GA81,GA83,GA85,GA87,GA89,GA91,GA93,GA95,GA97)</f>
        <v>0</v>
      </c>
      <c r="GB100" t="s">
        <v>346</v>
      </c>
      <c r="GO100">
        <f>+SUM(GO49,GO51,GO53,GO55,GO57,GO59,GO61,GO63,GO65,GO67,GO69,GO71,GO73,GO75,GO77,GO79,GO81,GO83,GO85,GO87,GO89,GO91,GO93,GO95,GO97)</f>
        <v>0</v>
      </c>
      <c r="GP100" t="s">
        <v>346</v>
      </c>
    </row>
    <row r="101" spans="1:198" x14ac:dyDescent="0.3">
      <c r="A101" s="24">
        <f>+SUM('1_Ing'!C96:C98)</f>
        <v>0</v>
      </c>
      <c r="D101" s="63"/>
      <c r="K101" t="s">
        <v>309</v>
      </c>
      <c r="M101" s="7" t="s">
        <v>304</v>
      </c>
      <c r="R101" s="110">
        <f>+BV98</f>
        <v>0</v>
      </c>
      <c r="S101" s="110">
        <f t="shared" ref="S101:AC101" si="329">+BW98</f>
        <v>0</v>
      </c>
      <c r="T101" s="110">
        <f t="shared" si="329"/>
        <v>0</v>
      </c>
      <c r="U101" s="110">
        <f t="shared" si="329"/>
        <v>0</v>
      </c>
      <c r="V101" s="110">
        <f t="shared" si="329"/>
        <v>0</v>
      </c>
      <c r="W101" s="110">
        <f t="shared" si="329"/>
        <v>0</v>
      </c>
      <c r="X101" s="110">
        <f t="shared" si="329"/>
        <v>0</v>
      </c>
      <c r="Y101" s="110">
        <f t="shared" si="329"/>
        <v>0</v>
      </c>
      <c r="Z101" s="110">
        <f t="shared" si="329"/>
        <v>0</v>
      </c>
      <c r="AA101" s="110">
        <f t="shared" si="329"/>
        <v>0</v>
      </c>
      <c r="AB101" s="110">
        <f t="shared" si="329"/>
        <v>0</v>
      </c>
      <c r="AC101" s="110">
        <f t="shared" si="329"/>
        <v>0</v>
      </c>
      <c r="AD101" s="156">
        <f>+CH98</f>
        <v>0</v>
      </c>
      <c r="DD101" t="s">
        <v>309</v>
      </c>
      <c r="DF101" s="7" t="s">
        <v>304</v>
      </c>
      <c r="DK101" s="169">
        <f t="shared" ref="DK101:DW101" si="330">+FO98</f>
        <v>0</v>
      </c>
      <c r="DL101" s="169">
        <f t="shared" si="330"/>
        <v>0</v>
      </c>
      <c r="DM101" s="169">
        <f t="shared" si="330"/>
        <v>0</v>
      </c>
      <c r="DN101" s="169">
        <f t="shared" si="330"/>
        <v>0</v>
      </c>
      <c r="DO101" s="169">
        <f t="shared" si="330"/>
        <v>0</v>
      </c>
      <c r="DP101" s="169">
        <f t="shared" si="330"/>
        <v>0</v>
      </c>
      <c r="DQ101" s="169">
        <f t="shared" si="330"/>
        <v>0</v>
      </c>
      <c r="DR101" s="169">
        <f t="shared" si="330"/>
        <v>0</v>
      </c>
      <c r="DS101" s="169">
        <f t="shared" si="330"/>
        <v>0</v>
      </c>
      <c r="DT101" s="169">
        <f t="shared" si="330"/>
        <v>0</v>
      </c>
      <c r="DU101" s="169">
        <f t="shared" si="330"/>
        <v>0</v>
      </c>
      <c r="DV101" s="169">
        <f t="shared" si="330"/>
        <v>0</v>
      </c>
      <c r="DW101" s="170">
        <f t="shared" si="330"/>
        <v>0</v>
      </c>
      <c r="DX101" s="9"/>
    </row>
    <row r="102" spans="1:198" x14ac:dyDescent="0.3">
      <c r="D102" s="63"/>
      <c r="K102" t="s">
        <v>310</v>
      </c>
      <c r="M102" s="7" t="s">
        <v>304</v>
      </c>
      <c r="R102" s="110">
        <f>+CJ98</f>
        <v>0</v>
      </c>
      <c r="S102" s="110">
        <f t="shared" ref="S102:AC102" si="331">+CK98</f>
        <v>0</v>
      </c>
      <c r="T102" s="110">
        <f t="shared" si="331"/>
        <v>0</v>
      </c>
      <c r="U102" s="110">
        <f t="shared" si="331"/>
        <v>0</v>
      </c>
      <c r="V102" s="110">
        <f t="shared" si="331"/>
        <v>0</v>
      </c>
      <c r="W102" s="110">
        <f t="shared" si="331"/>
        <v>0</v>
      </c>
      <c r="X102" s="110">
        <f t="shared" si="331"/>
        <v>0</v>
      </c>
      <c r="Y102" s="110">
        <f t="shared" si="331"/>
        <v>0</v>
      </c>
      <c r="Z102" s="110">
        <f t="shared" si="331"/>
        <v>0</v>
      </c>
      <c r="AA102" s="110">
        <f t="shared" si="331"/>
        <v>0</v>
      </c>
      <c r="AB102" s="110">
        <f t="shared" si="331"/>
        <v>0</v>
      </c>
      <c r="AC102" s="110">
        <f t="shared" si="331"/>
        <v>0</v>
      </c>
      <c r="AD102" s="156">
        <f>+CV98</f>
        <v>0</v>
      </c>
      <c r="DD102" t="s">
        <v>310</v>
      </c>
      <c r="DF102" s="7" t="s">
        <v>304</v>
      </c>
      <c r="DK102" s="169">
        <f t="shared" ref="DK102:DW102" si="332">+GC98</f>
        <v>0</v>
      </c>
      <c r="DL102" s="169">
        <f t="shared" si="332"/>
        <v>0</v>
      </c>
      <c r="DM102" s="169">
        <f t="shared" si="332"/>
        <v>0</v>
      </c>
      <c r="DN102" s="169">
        <f t="shared" si="332"/>
        <v>0</v>
      </c>
      <c r="DO102" s="169">
        <f t="shared" si="332"/>
        <v>0</v>
      </c>
      <c r="DP102" s="169">
        <f t="shared" si="332"/>
        <v>0</v>
      </c>
      <c r="DQ102" s="169">
        <f t="shared" si="332"/>
        <v>0</v>
      </c>
      <c r="DR102" s="169">
        <f t="shared" si="332"/>
        <v>0</v>
      </c>
      <c r="DS102" s="169">
        <f t="shared" si="332"/>
        <v>0</v>
      </c>
      <c r="DT102" s="169">
        <f t="shared" si="332"/>
        <v>0</v>
      </c>
      <c r="DU102" s="169">
        <f t="shared" si="332"/>
        <v>0</v>
      </c>
      <c r="DV102" s="169">
        <f t="shared" si="332"/>
        <v>0</v>
      </c>
      <c r="DW102" s="170">
        <f t="shared" si="332"/>
        <v>0</v>
      </c>
      <c r="DX102" s="9"/>
    </row>
    <row r="103" spans="1:198" x14ac:dyDescent="0.3">
      <c r="D103" s="63" t="s">
        <v>237</v>
      </c>
      <c r="E103">
        <v>1</v>
      </c>
      <c r="DR103" s="7"/>
      <c r="DS103" s="7"/>
      <c r="DT103" s="7"/>
      <c r="DU103" s="7"/>
      <c r="DV103" s="7"/>
      <c r="DW103" s="7"/>
      <c r="DX103" s="9"/>
    </row>
    <row r="104" spans="1:198" x14ac:dyDescent="0.3">
      <c r="D104" s="63" t="s">
        <v>238</v>
      </c>
      <c r="E104">
        <v>1</v>
      </c>
      <c r="K104" t="s">
        <v>307</v>
      </c>
      <c r="M104" s="7" t="s">
        <v>312</v>
      </c>
      <c r="R104" s="152">
        <f>IF(R98,R99/R$98,0)</f>
        <v>0</v>
      </c>
      <c r="S104" s="152">
        <f t="shared" ref="S104:AC104" si="333">IF(S98,S99/S$98,0)</f>
        <v>0</v>
      </c>
      <c r="T104" s="152">
        <f t="shared" si="333"/>
        <v>0</v>
      </c>
      <c r="U104" s="152">
        <f t="shared" si="333"/>
        <v>0</v>
      </c>
      <c r="V104" s="152">
        <f t="shared" si="333"/>
        <v>0</v>
      </c>
      <c r="W104" s="152">
        <f t="shared" si="333"/>
        <v>0</v>
      </c>
      <c r="X104" s="152">
        <f t="shared" si="333"/>
        <v>0</v>
      </c>
      <c r="Y104" s="152">
        <f t="shared" si="333"/>
        <v>0</v>
      </c>
      <c r="Z104" s="152">
        <f t="shared" si="333"/>
        <v>0</v>
      </c>
      <c r="AA104" s="152">
        <f t="shared" si="333"/>
        <v>0</v>
      </c>
      <c r="AB104" s="152">
        <f t="shared" si="333"/>
        <v>0</v>
      </c>
      <c r="AC104" s="152">
        <f t="shared" si="333"/>
        <v>0</v>
      </c>
      <c r="AD104" s="152">
        <f>IF(AD98,AD99/AD$98,0)</f>
        <v>0</v>
      </c>
      <c r="DD104" t="s">
        <v>307</v>
      </c>
      <c r="DF104" s="7" t="s">
        <v>312</v>
      </c>
      <c r="DK104" s="171">
        <f>IF(DK98,DK99/DK$98,0)</f>
        <v>0</v>
      </c>
      <c r="DL104" s="171">
        <f t="shared" ref="DL104:DW104" si="334">IF(DL98,DL99/DL$98,0)</f>
        <v>0</v>
      </c>
      <c r="DM104" s="171">
        <f t="shared" si="334"/>
        <v>0</v>
      </c>
      <c r="DN104" s="171">
        <f t="shared" si="334"/>
        <v>0</v>
      </c>
      <c r="DO104" s="171">
        <f t="shared" si="334"/>
        <v>0</v>
      </c>
      <c r="DP104" s="171">
        <f t="shared" si="334"/>
        <v>0</v>
      </c>
      <c r="DQ104" s="171">
        <f t="shared" si="334"/>
        <v>0</v>
      </c>
      <c r="DR104" s="171">
        <f t="shared" si="334"/>
        <v>0</v>
      </c>
      <c r="DS104" s="171">
        <f t="shared" si="334"/>
        <v>0</v>
      </c>
      <c r="DT104" s="171">
        <f t="shared" si="334"/>
        <v>0</v>
      </c>
      <c r="DU104" s="171">
        <f t="shared" si="334"/>
        <v>0</v>
      </c>
      <c r="DV104" s="171">
        <f t="shared" si="334"/>
        <v>0</v>
      </c>
      <c r="DW104" s="171">
        <f t="shared" si="334"/>
        <v>0</v>
      </c>
      <c r="DX104" s="9"/>
    </row>
    <row r="105" spans="1:198" x14ac:dyDescent="0.3">
      <c r="D105" s="63" t="s">
        <v>239</v>
      </c>
      <c r="E105">
        <v>1</v>
      </c>
      <c r="K105" t="s">
        <v>308</v>
      </c>
      <c r="M105" s="7" t="s">
        <v>312</v>
      </c>
      <c r="R105" s="152">
        <f>IF(R98,R100/R$98,0)</f>
        <v>0</v>
      </c>
      <c r="S105" s="152">
        <f t="shared" ref="S105:AC105" si="335">IF(S98,S100/S$98,0)</f>
        <v>0</v>
      </c>
      <c r="T105" s="152">
        <f t="shared" si="335"/>
        <v>0</v>
      </c>
      <c r="U105" s="152">
        <f t="shared" si="335"/>
        <v>0</v>
      </c>
      <c r="V105" s="152">
        <f t="shared" si="335"/>
        <v>0</v>
      </c>
      <c r="W105" s="152">
        <f t="shared" si="335"/>
        <v>0</v>
      </c>
      <c r="X105" s="152">
        <f t="shared" si="335"/>
        <v>0</v>
      </c>
      <c r="Y105" s="152">
        <f t="shared" si="335"/>
        <v>0</v>
      </c>
      <c r="Z105" s="152">
        <f t="shared" si="335"/>
        <v>0</v>
      </c>
      <c r="AA105" s="152">
        <f t="shared" si="335"/>
        <v>0</v>
      </c>
      <c r="AB105" s="152">
        <f t="shared" si="335"/>
        <v>0</v>
      </c>
      <c r="AC105" s="152">
        <f t="shared" si="335"/>
        <v>0</v>
      </c>
      <c r="AD105" s="152">
        <f>IF(AD98,AD100/AD$98,0)</f>
        <v>0</v>
      </c>
      <c r="DD105" t="s">
        <v>308</v>
      </c>
      <c r="DF105" s="7" t="s">
        <v>312</v>
      </c>
      <c r="DK105" s="171">
        <f>IF(DK98,DK100/DK$98,0)</f>
        <v>0</v>
      </c>
      <c r="DL105" s="171">
        <f t="shared" ref="DL105:DW105" si="336">IF(DL98,DL100/DL$98,0)</f>
        <v>0</v>
      </c>
      <c r="DM105" s="171">
        <f t="shared" si="336"/>
        <v>0</v>
      </c>
      <c r="DN105" s="171">
        <f t="shared" si="336"/>
        <v>0</v>
      </c>
      <c r="DO105" s="171">
        <f t="shared" si="336"/>
        <v>0</v>
      </c>
      <c r="DP105" s="171">
        <f t="shared" si="336"/>
        <v>0</v>
      </c>
      <c r="DQ105" s="171">
        <f t="shared" si="336"/>
        <v>0</v>
      </c>
      <c r="DR105" s="171">
        <f t="shared" si="336"/>
        <v>0</v>
      </c>
      <c r="DS105" s="171">
        <f t="shared" si="336"/>
        <v>0</v>
      </c>
      <c r="DT105" s="171">
        <f t="shared" si="336"/>
        <v>0</v>
      </c>
      <c r="DU105" s="171">
        <f t="shared" si="336"/>
        <v>0</v>
      </c>
      <c r="DV105" s="171">
        <f t="shared" si="336"/>
        <v>0</v>
      </c>
      <c r="DW105" s="171">
        <f t="shared" si="336"/>
        <v>0</v>
      </c>
      <c r="DX105" s="9"/>
    </row>
    <row r="106" spans="1:198" x14ac:dyDescent="0.3">
      <c r="D106" s="63"/>
      <c r="K106" t="s">
        <v>309</v>
      </c>
      <c r="M106" s="7" t="s">
        <v>312</v>
      </c>
      <c r="R106" s="152">
        <f>IF(R98,R101/R$98,0)</f>
        <v>0</v>
      </c>
      <c r="S106" s="152">
        <f t="shared" ref="S106:AC106" si="337">IF(S98,S101/S$98,0)</f>
        <v>0</v>
      </c>
      <c r="T106" s="152">
        <f t="shared" si="337"/>
        <v>0</v>
      </c>
      <c r="U106" s="152">
        <f t="shared" si="337"/>
        <v>0</v>
      </c>
      <c r="V106" s="152">
        <f t="shared" si="337"/>
        <v>0</v>
      </c>
      <c r="W106" s="152">
        <f t="shared" si="337"/>
        <v>0</v>
      </c>
      <c r="X106" s="152">
        <f t="shared" si="337"/>
        <v>0</v>
      </c>
      <c r="Y106" s="152">
        <f t="shared" si="337"/>
        <v>0</v>
      </c>
      <c r="Z106" s="152">
        <f t="shared" si="337"/>
        <v>0</v>
      </c>
      <c r="AA106" s="152">
        <f t="shared" si="337"/>
        <v>0</v>
      </c>
      <c r="AB106" s="152">
        <f t="shared" si="337"/>
        <v>0</v>
      </c>
      <c r="AC106" s="152">
        <f t="shared" si="337"/>
        <v>0</v>
      </c>
      <c r="AD106" s="152">
        <f>IF(AD98,AD101/AD$98,0)</f>
        <v>0</v>
      </c>
      <c r="DD106" t="s">
        <v>309</v>
      </c>
      <c r="DF106" s="7" t="s">
        <v>312</v>
      </c>
      <c r="DK106" s="171">
        <f>IF(DK98,DK101/DK$98,0)</f>
        <v>0</v>
      </c>
      <c r="DL106" s="171">
        <f t="shared" ref="DL106:DW106" si="338">IF(DL98,DL101/DL$98,0)</f>
        <v>0</v>
      </c>
      <c r="DM106" s="171">
        <f t="shared" si="338"/>
        <v>0</v>
      </c>
      <c r="DN106" s="171">
        <f t="shared" si="338"/>
        <v>0</v>
      </c>
      <c r="DO106" s="171">
        <f t="shared" si="338"/>
        <v>0</v>
      </c>
      <c r="DP106" s="171">
        <f t="shared" si="338"/>
        <v>0</v>
      </c>
      <c r="DQ106" s="171">
        <f t="shared" si="338"/>
        <v>0</v>
      </c>
      <c r="DR106" s="171">
        <f t="shared" si="338"/>
        <v>0</v>
      </c>
      <c r="DS106" s="171">
        <f t="shared" si="338"/>
        <v>0</v>
      </c>
      <c r="DT106" s="171">
        <f t="shared" si="338"/>
        <v>0</v>
      </c>
      <c r="DU106" s="171">
        <f t="shared" si="338"/>
        <v>0</v>
      </c>
      <c r="DV106" s="171">
        <f t="shared" si="338"/>
        <v>0</v>
      </c>
      <c r="DW106" s="171">
        <f t="shared" si="338"/>
        <v>0</v>
      </c>
      <c r="DX106" s="9"/>
    </row>
    <row r="107" spans="1:198" x14ac:dyDescent="0.3">
      <c r="D107" s="63"/>
      <c r="K107" t="s">
        <v>310</v>
      </c>
      <c r="M107" s="7" t="s">
        <v>312</v>
      </c>
      <c r="R107" s="152">
        <f>IF(R98,R102/R$98,0)</f>
        <v>0</v>
      </c>
      <c r="S107" s="152">
        <f t="shared" ref="S107:AC107" si="339">IF(S98,S102/S$98,0)</f>
        <v>0</v>
      </c>
      <c r="T107" s="152">
        <f t="shared" si="339"/>
        <v>0</v>
      </c>
      <c r="U107" s="152">
        <f t="shared" si="339"/>
        <v>0</v>
      </c>
      <c r="V107" s="152">
        <f t="shared" si="339"/>
        <v>0</v>
      </c>
      <c r="W107" s="152">
        <f t="shared" si="339"/>
        <v>0</v>
      </c>
      <c r="X107" s="152">
        <f t="shared" si="339"/>
        <v>0</v>
      </c>
      <c r="Y107" s="152">
        <f t="shared" si="339"/>
        <v>0</v>
      </c>
      <c r="Z107" s="152">
        <f t="shared" si="339"/>
        <v>0</v>
      </c>
      <c r="AA107" s="152">
        <f t="shared" si="339"/>
        <v>0</v>
      </c>
      <c r="AB107" s="152">
        <f t="shared" si="339"/>
        <v>0</v>
      </c>
      <c r="AC107" s="152">
        <f t="shared" si="339"/>
        <v>0</v>
      </c>
      <c r="AD107" s="152">
        <f>IF(AD98,AD102/AD$98,0)</f>
        <v>0</v>
      </c>
      <c r="DD107" t="s">
        <v>310</v>
      </c>
      <c r="DF107" s="7" t="s">
        <v>312</v>
      </c>
      <c r="DK107" s="171">
        <f>IF(DK98,DK102/DK$98,0)</f>
        <v>0</v>
      </c>
      <c r="DL107" s="171">
        <f t="shared" ref="DL107:DW107" si="340">IF(DL98,DL102/DL$98,0)</f>
        <v>0</v>
      </c>
      <c r="DM107" s="171">
        <f t="shared" si="340"/>
        <v>0</v>
      </c>
      <c r="DN107" s="171">
        <f t="shared" si="340"/>
        <v>0</v>
      </c>
      <c r="DO107" s="171">
        <f t="shared" si="340"/>
        <v>0</v>
      </c>
      <c r="DP107" s="171">
        <f t="shared" si="340"/>
        <v>0</v>
      </c>
      <c r="DQ107" s="171">
        <f t="shared" si="340"/>
        <v>0</v>
      </c>
      <c r="DR107" s="171">
        <f t="shared" si="340"/>
        <v>0</v>
      </c>
      <c r="DS107" s="171">
        <f t="shared" si="340"/>
        <v>0</v>
      </c>
      <c r="DT107" s="171">
        <f t="shared" si="340"/>
        <v>0</v>
      </c>
      <c r="DU107" s="171">
        <f t="shared" si="340"/>
        <v>0</v>
      </c>
      <c r="DV107" s="171">
        <f t="shared" si="340"/>
        <v>0</v>
      </c>
      <c r="DW107" s="171">
        <f t="shared" si="340"/>
        <v>0</v>
      </c>
      <c r="DX107" s="9"/>
    </row>
    <row r="108" spans="1:198" x14ac:dyDescent="0.3">
      <c r="D108" s="63"/>
      <c r="DR108" s="7"/>
      <c r="DS108" s="7"/>
      <c r="DT108" s="7"/>
      <c r="DU108" s="7"/>
      <c r="DV108" s="7"/>
      <c r="DW108" s="7"/>
      <c r="DX108" s="9"/>
    </row>
    <row r="109" spans="1:198" x14ac:dyDescent="0.3">
      <c r="D109" s="60" t="s">
        <v>240</v>
      </c>
      <c r="K109" t="s">
        <v>313</v>
      </c>
      <c r="DD109" t="s">
        <v>313</v>
      </c>
      <c r="DR109" s="7"/>
      <c r="DS109" s="7"/>
      <c r="DT109" s="7"/>
      <c r="DU109" s="7"/>
      <c r="DV109" s="7"/>
      <c r="DW109" s="7"/>
      <c r="DX109" s="9"/>
    </row>
    <row r="110" spans="1:198" x14ac:dyDescent="0.3">
      <c r="D110" s="63" t="s">
        <v>233</v>
      </c>
      <c r="E110">
        <v>1</v>
      </c>
      <c r="K110" t="s">
        <v>314</v>
      </c>
      <c r="DD110" t="s">
        <v>314</v>
      </c>
      <c r="DR110" s="7"/>
      <c r="DS110" s="7"/>
      <c r="DT110" s="7"/>
      <c r="DU110" s="7"/>
      <c r="DV110" s="7"/>
      <c r="DW110" s="7"/>
      <c r="DX110" s="9"/>
    </row>
    <row r="111" spans="1:198" x14ac:dyDescent="0.3">
      <c r="D111" s="63" t="s">
        <v>234</v>
      </c>
      <c r="E111">
        <v>1</v>
      </c>
      <c r="K111" t="s">
        <v>315</v>
      </c>
      <c r="DD111" t="s">
        <v>315</v>
      </c>
      <c r="DR111" s="7"/>
      <c r="DS111" s="7"/>
      <c r="DT111" s="7"/>
      <c r="DU111" s="7"/>
      <c r="DV111" s="7"/>
      <c r="DW111" s="7"/>
      <c r="DX111" s="9"/>
    </row>
    <row r="112" spans="1:198" x14ac:dyDescent="0.3">
      <c r="D112" s="63" t="s">
        <v>235</v>
      </c>
      <c r="E112">
        <v>1</v>
      </c>
      <c r="DR112" s="7"/>
      <c r="DS112" s="7"/>
      <c r="DT112" s="7"/>
      <c r="DU112" s="7"/>
      <c r="DV112" s="7"/>
      <c r="DW112" s="7"/>
      <c r="DX112" s="9"/>
    </row>
    <row r="113" spans="1:128" x14ac:dyDescent="0.3">
      <c r="D113" s="63" t="s">
        <v>236</v>
      </c>
      <c r="E113">
        <v>1</v>
      </c>
      <c r="DR113" s="7"/>
      <c r="DS113" s="7"/>
      <c r="DT113" s="7"/>
      <c r="DU113" s="7"/>
      <c r="DV113" s="7"/>
      <c r="DW113" s="7"/>
      <c r="DX113" s="9"/>
    </row>
    <row r="114" spans="1:128" x14ac:dyDescent="0.3">
      <c r="D114" s="63"/>
      <c r="DR114" s="7"/>
      <c r="DS114" s="7"/>
      <c r="DT114" s="7"/>
      <c r="DU114" s="7"/>
      <c r="DV114" s="7"/>
      <c r="DW114" s="7"/>
      <c r="DX114" s="9"/>
    </row>
    <row r="115" spans="1:128" x14ac:dyDescent="0.3">
      <c r="D115" s="63"/>
      <c r="DR115" s="7"/>
      <c r="DS115" s="7"/>
      <c r="DT115" s="7"/>
      <c r="DU115" s="7"/>
      <c r="DV115" s="7"/>
      <c r="DW115" s="7"/>
      <c r="DX115" s="9"/>
    </row>
    <row r="116" spans="1:128" x14ac:dyDescent="0.3">
      <c r="D116" s="63" t="s">
        <v>237</v>
      </c>
      <c r="E116">
        <v>1</v>
      </c>
      <c r="DR116" s="7"/>
      <c r="DS116" s="7"/>
      <c r="DT116" s="7"/>
      <c r="DU116" s="7"/>
      <c r="DV116" s="7"/>
      <c r="DW116" s="7"/>
      <c r="DX116" s="9"/>
    </row>
    <row r="117" spans="1:128" x14ac:dyDescent="0.3">
      <c r="D117" s="63" t="s">
        <v>238</v>
      </c>
      <c r="E117">
        <v>1</v>
      </c>
      <c r="DR117" s="7"/>
      <c r="DS117" s="7"/>
      <c r="DT117" s="7"/>
      <c r="DU117" s="7"/>
      <c r="DV117" s="7"/>
      <c r="DW117" s="7"/>
      <c r="DX117" s="9"/>
    </row>
    <row r="118" spans="1:128" x14ac:dyDescent="0.3">
      <c r="D118" s="63" t="s">
        <v>239</v>
      </c>
      <c r="E118">
        <v>1</v>
      </c>
      <c r="DR118" s="7"/>
      <c r="DS118" s="7"/>
      <c r="DT118" s="7"/>
      <c r="DU118" s="7"/>
      <c r="DV118" s="7"/>
      <c r="DW118" s="7"/>
      <c r="DX118" s="9"/>
    </row>
    <row r="119" spans="1:128" x14ac:dyDescent="0.3">
      <c r="DR119" s="7"/>
      <c r="DS119" s="7"/>
      <c r="DT119" s="7"/>
      <c r="DU119" s="7"/>
      <c r="DV119" s="7"/>
      <c r="DW119" s="7"/>
      <c r="DX119" s="9"/>
    </row>
    <row r="120" spans="1:128" x14ac:dyDescent="0.3">
      <c r="DR120" s="7"/>
      <c r="DS120" s="7"/>
      <c r="DT120" s="7"/>
      <c r="DU120" s="7"/>
      <c r="DV120" s="7"/>
      <c r="DW120" s="7"/>
      <c r="DX120" s="9"/>
    </row>
    <row r="121" spans="1:128" x14ac:dyDescent="0.3">
      <c r="DR121" s="7"/>
      <c r="DS121" s="7"/>
      <c r="DT121" s="7"/>
      <c r="DU121" s="7"/>
      <c r="DV121" s="7"/>
      <c r="DW121" s="7"/>
      <c r="DX121" s="9"/>
    </row>
    <row r="122" spans="1:128" x14ac:dyDescent="0.3">
      <c r="DR122" s="7"/>
      <c r="DS122" s="7"/>
      <c r="DT122" s="7"/>
      <c r="DU122" s="7"/>
      <c r="DV122" s="7"/>
      <c r="DW122" s="7"/>
      <c r="DX122" s="9"/>
    </row>
    <row r="123" spans="1:128" x14ac:dyDescent="0.3">
      <c r="DR123" s="7"/>
      <c r="DS123" s="7"/>
      <c r="DT123" s="7"/>
      <c r="DU123" s="7"/>
      <c r="DV123" s="7"/>
      <c r="DW123" s="7"/>
      <c r="DX123" s="9"/>
    </row>
    <row r="124" spans="1:128" x14ac:dyDescent="0.3">
      <c r="B124" s="30" t="s">
        <v>253</v>
      </c>
      <c r="DR124" s="7"/>
      <c r="DS124" s="7"/>
      <c r="DT124" s="7"/>
      <c r="DU124" s="7"/>
      <c r="DV124" s="7"/>
      <c r="DW124" s="7"/>
      <c r="DX124" s="9"/>
    </row>
    <row r="125" spans="1:128" x14ac:dyDescent="0.3">
      <c r="A125" s="7"/>
      <c r="B125" s="330" t="s">
        <v>47</v>
      </c>
      <c r="C125" s="330"/>
      <c r="D125" s="330"/>
      <c r="E125" s="57" t="s">
        <v>131</v>
      </c>
      <c r="F125" s="47" t="s">
        <v>48</v>
      </c>
      <c r="G125" s="47" t="s">
        <v>92</v>
      </c>
      <c r="H125" s="79" t="s">
        <v>49</v>
      </c>
      <c r="I125" s="49" t="s">
        <v>50</v>
      </c>
      <c r="CZ125" s="47" t="s">
        <v>92</v>
      </c>
      <c r="DA125" s="79" t="s">
        <v>49</v>
      </c>
      <c r="DB125" s="49" t="s">
        <v>50</v>
      </c>
      <c r="DR125" s="7"/>
      <c r="DS125" s="7"/>
      <c r="DT125" s="7"/>
      <c r="DU125" s="7"/>
      <c r="DV125" s="7"/>
      <c r="DW125" s="7"/>
      <c r="DX125" s="9"/>
    </row>
    <row r="126" spans="1:128" x14ac:dyDescent="0.3">
      <c r="A126" s="7"/>
      <c r="B126" s="331" t="s">
        <v>43</v>
      </c>
      <c r="C126" s="331"/>
      <c r="D126" s="332"/>
      <c r="E126" s="55">
        <f>+'6_Price_G'!E21-'6_Price_G'!$E$18</f>
        <v>0</v>
      </c>
      <c r="F126" s="50" t="e">
        <f>'5_Fixed'!$E$27/E126</f>
        <v>#DIV/0!</v>
      </c>
      <c r="G126" s="50" t="e">
        <f>+F126/Start!$B$30</f>
        <v>#DIV/0!</v>
      </c>
      <c r="H126" s="80" t="e">
        <f>+F126*'6_Price_G'!E21</f>
        <v>#DIV/0!</v>
      </c>
      <c r="I126" s="37">
        <v>0</v>
      </c>
      <c r="CZ126" s="50" t="e">
        <f>+CY126/Start!$B$30</f>
        <v>#DIV/0!</v>
      </c>
      <c r="DA126" s="80">
        <f>+CY126*'6_Price_G'!CX21</f>
        <v>0</v>
      </c>
      <c r="DB126" s="37">
        <v>0</v>
      </c>
      <c r="DR126" s="7"/>
      <c r="DS126" s="7"/>
      <c r="DT126" s="7"/>
      <c r="DU126" s="7"/>
      <c r="DV126" s="7"/>
      <c r="DW126" s="7"/>
      <c r="DX126" s="9"/>
    </row>
    <row r="127" spans="1:128" x14ac:dyDescent="0.3">
      <c r="A127" s="7"/>
      <c r="B127" s="331" t="s">
        <v>44</v>
      </c>
      <c r="C127" s="331"/>
      <c r="D127" s="331"/>
      <c r="E127" s="55">
        <f>+'6_Price_G'!E22-'6_Price_G'!$E$18</f>
        <v>0</v>
      </c>
      <c r="F127" s="50" t="e">
        <f>'5_Fixed'!$E$27/E127</f>
        <v>#DIV/0!</v>
      </c>
      <c r="G127" s="50" t="e">
        <f>+F127/Start!$B$30</f>
        <v>#DIV/0!</v>
      </c>
      <c r="H127" s="80" t="e">
        <f>+F127*'6_Price_G'!E22</f>
        <v>#DIV/0!</v>
      </c>
      <c r="I127" s="37">
        <v>0</v>
      </c>
      <c r="Y127"/>
      <c r="Z127"/>
      <c r="AA127"/>
      <c r="AB127"/>
      <c r="AC127"/>
      <c r="AD127"/>
      <c r="AE127"/>
      <c r="CZ127" s="50" t="e">
        <f>+CY127/Start!$B$30</f>
        <v>#DIV/0!</v>
      </c>
      <c r="DA127" s="80">
        <f>+CY127*'6_Price_G'!CX22</f>
        <v>0</v>
      </c>
      <c r="DB127" s="37">
        <v>0</v>
      </c>
    </row>
    <row r="128" spans="1:128" x14ac:dyDescent="0.3">
      <c r="A128" s="7"/>
      <c r="B128" s="331" t="s">
        <v>45</v>
      </c>
      <c r="C128" s="331"/>
      <c r="D128" s="331"/>
      <c r="E128" s="55">
        <f>+'6_Price_G'!E17</f>
        <v>0</v>
      </c>
      <c r="F128" s="50" t="e">
        <f>'5_Fixed'!$E$27/E128</f>
        <v>#DIV/0!</v>
      </c>
      <c r="G128" s="50" t="e">
        <f>+F128/Start!$B$30</f>
        <v>#DIV/0!</v>
      </c>
      <c r="H128" s="80" t="e">
        <f>+F128*'6_Price_G'!E23</f>
        <v>#DIV/0!</v>
      </c>
      <c r="I128" s="37">
        <v>0</v>
      </c>
      <c r="Y128"/>
      <c r="Z128"/>
      <c r="AA128"/>
      <c r="AB128"/>
      <c r="AC128"/>
      <c r="AD128"/>
      <c r="AE128"/>
      <c r="CZ128" s="50" t="e">
        <f>+CY128/Start!$B$30</f>
        <v>#DIV/0!</v>
      </c>
      <c r="DA128" s="80">
        <f>+CY128*'6_Price_G'!CX23</f>
        <v>0</v>
      </c>
      <c r="DB128" s="37">
        <v>0</v>
      </c>
    </row>
    <row r="129" spans="1:128" x14ac:dyDescent="0.3">
      <c r="A129" s="7"/>
      <c r="B129" s="334" t="s">
        <v>46</v>
      </c>
      <c r="C129" s="334"/>
      <c r="D129" s="334"/>
      <c r="E129" s="58">
        <f>+'6_Price_G'!E24-'6_Price_G'!$E$18</f>
        <v>0</v>
      </c>
      <c r="F129" s="50" t="e">
        <f>'5_Fixed'!$E$27/E129</f>
        <v>#DIV/0!</v>
      </c>
      <c r="G129" s="50" t="e">
        <f>+F129/Start!$B$30</f>
        <v>#DIV/0!</v>
      </c>
      <c r="H129" s="81" t="e">
        <f>+F129*'6_Price_G'!E24</f>
        <v>#DIV/0!</v>
      </c>
      <c r="I129" s="37">
        <v>0</v>
      </c>
      <c r="Y129"/>
      <c r="Z129"/>
      <c r="AA129"/>
      <c r="AB129"/>
      <c r="AC129"/>
      <c r="AD129"/>
      <c r="AE129"/>
      <c r="CZ129" s="50" t="e">
        <f>+CY129/Start!$B$30</f>
        <v>#DIV/0!</v>
      </c>
      <c r="DA129" s="81">
        <f>+CY129*'6_Price_G'!CX24</f>
        <v>0</v>
      </c>
      <c r="DB129" s="37">
        <v>0</v>
      </c>
    </row>
    <row r="130" spans="1:128" x14ac:dyDescent="0.3">
      <c r="A130" s="7"/>
      <c r="B130" s="317" t="s">
        <v>51</v>
      </c>
      <c r="C130" s="319"/>
      <c r="D130" s="318"/>
      <c r="E130" s="59">
        <f>+SUMPRODUCT(E126:E129,$I$126:$I$129)</f>
        <v>0</v>
      </c>
      <c r="F130" s="51" t="e">
        <f>+SUMPRODUCT($F$126:$F$129,$I$126:$I$129)</f>
        <v>#DIV/0!</v>
      </c>
      <c r="G130" s="84" t="e">
        <f>+F130/Start!$B$30</f>
        <v>#DIV/0!</v>
      </c>
      <c r="H130" s="82" t="e">
        <f>+SUMPRODUCT(H126:H129,$I$126:$I$129)</f>
        <v>#DIV/0!</v>
      </c>
      <c r="I130" s="64">
        <f>IF(SUM(I126:I129)&gt;1,"Error! Total too high!",SUM(I126:I129))</f>
        <v>0</v>
      </c>
      <c r="Y130"/>
      <c r="Z130"/>
      <c r="AA130"/>
      <c r="AB130"/>
      <c r="AC130"/>
      <c r="AD130"/>
      <c r="AE130"/>
      <c r="CZ130" s="84" t="e">
        <f>+CY130/Start!$B$30</f>
        <v>#DIV/0!</v>
      </c>
      <c r="DA130" s="82">
        <f>+SUMPRODUCT(DA126:DA129,$I$126:$I$129)</f>
        <v>0</v>
      </c>
      <c r="DB130" s="64">
        <f>IF(SUM(DB126:DB129)&gt;1,"Error! Total too high!",SUM(DB126:DB129))</f>
        <v>0</v>
      </c>
    </row>
    <row r="131" spans="1:128" x14ac:dyDescent="0.3">
      <c r="A131" s="7"/>
      <c r="D131"/>
      <c r="E131" s="7"/>
      <c r="G131" s="7"/>
      <c r="H131" s="83"/>
      <c r="Y131"/>
      <c r="Z131"/>
      <c r="AA131"/>
      <c r="AB131"/>
      <c r="AC131"/>
      <c r="AD131"/>
      <c r="AE131"/>
      <c r="CZ131" s="7"/>
      <c r="DA131" s="83"/>
    </row>
    <row r="132" spans="1:128" x14ac:dyDescent="0.3">
      <c r="A132" s="7"/>
      <c r="B132" s="330" t="s">
        <v>52</v>
      </c>
      <c r="C132" s="330"/>
      <c r="D132" s="330"/>
      <c r="E132" s="47" t="s">
        <v>131</v>
      </c>
      <c r="F132" s="47" t="s">
        <v>48</v>
      </c>
      <c r="G132" s="47" t="str">
        <f>+G125</f>
        <v>B/E cases</v>
      </c>
      <c r="H132" s="35" t="s">
        <v>49</v>
      </c>
      <c r="Y132"/>
      <c r="Z132"/>
      <c r="AA132"/>
      <c r="AB132"/>
      <c r="AC132"/>
      <c r="AD132"/>
      <c r="AE132"/>
      <c r="CZ132" s="47" t="str">
        <f>+CZ125</f>
        <v>B/E cases</v>
      </c>
      <c r="DA132" s="35" t="s">
        <v>49</v>
      </c>
    </row>
    <row r="133" spans="1:128" x14ac:dyDescent="0.3">
      <c r="A133" s="7"/>
      <c r="B133" s="331" t="s">
        <v>43</v>
      </c>
      <c r="C133" s="331"/>
      <c r="D133" s="332"/>
      <c r="E133" s="55">
        <f>+'6_Price_G'!G21-'6_Price_G'!$G$18</f>
        <v>0</v>
      </c>
      <c r="F133" s="50" t="e">
        <f>+'5_Fixed'!$E$27/E133</f>
        <v>#DIV/0!</v>
      </c>
      <c r="G133" s="50" t="e">
        <f>+F133/Start!$B$30</f>
        <v>#DIV/0!</v>
      </c>
      <c r="H133" s="80" t="e">
        <f>+F133*'6_Price_G'!G21</f>
        <v>#DIV/0!</v>
      </c>
      <c r="Y133"/>
      <c r="Z133"/>
      <c r="AA133"/>
      <c r="AB133"/>
      <c r="AC133"/>
      <c r="AD133"/>
      <c r="AE133"/>
      <c r="CZ133" s="50" t="e">
        <f>+CY133/Start!$B$30</f>
        <v>#DIV/0!</v>
      </c>
      <c r="DA133" s="80">
        <f>+CY133*'6_Price_G'!CZ21</f>
        <v>0</v>
      </c>
    </row>
    <row r="134" spans="1:128" x14ac:dyDescent="0.3">
      <c r="A134" s="7"/>
      <c r="B134" s="331" t="s">
        <v>44</v>
      </c>
      <c r="C134" s="331"/>
      <c r="D134" s="332"/>
      <c r="E134" s="55">
        <f>+'6_Price_G'!G22-'6_Price_G'!$G$18</f>
        <v>0</v>
      </c>
      <c r="F134" s="50" t="e">
        <f>+'5_Fixed'!$E$27/E134</f>
        <v>#DIV/0!</v>
      </c>
      <c r="G134" s="50" t="e">
        <f>+F134/Start!$B$30</f>
        <v>#DIV/0!</v>
      </c>
      <c r="H134" s="80" t="e">
        <f>+F134*'6_Price_G'!G22</f>
        <v>#DIV/0!</v>
      </c>
      <c r="Y134"/>
      <c r="Z134"/>
      <c r="AA134"/>
      <c r="AB134"/>
      <c r="AC134"/>
      <c r="AD134"/>
      <c r="AE134"/>
      <c r="CZ134" s="50" t="e">
        <f>+CY134/Start!$B$30</f>
        <v>#DIV/0!</v>
      </c>
      <c r="DA134" s="80">
        <f>+CY134*'6_Price_G'!CZ22</f>
        <v>0</v>
      </c>
    </row>
    <row r="135" spans="1:128" x14ac:dyDescent="0.3">
      <c r="A135" s="7"/>
      <c r="B135" s="331" t="s">
        <v>45</v>
      </c>
      <c r="C135" s="331"/>
      <c r="D135" s="332"/>
      <c r="E135" s="55">
        <f>+'6_Price_G'!G23-'6_Price_G'!$G$18</f>
        <v>0</v>
      </c>
      <c r="F135" s="50" t="e">
        <f>+'5_Fixed'!$E$27/E135</f>
        <v>#DIV/0!</v>
      </c>
      <c r="G135" s="50" t="e">
        <f>+F135/Start!$B$30</f>
        <v>#DIV/0!</v>
      </c>
      <c r="H135" s="80" t="e">
        <f>+F135*'6_Price_G'!G23</f>
        <v>#DIV/0!</v>
      </c>
      <c r="Y135"/>
      <c r="Z135"/>
      <c r="AA135"/>
      <c r="AB135"/>
      <c r="AC135"/>
      <c r="AD135"/>
      <c r="AE135"/>
      <c r="CZ135" s="50" t="e">
        <f>+CY135/Start!$B$30</f>
        <v>#DIV/0!</v>
      </c>
      <c r="DA135" s="80">
        <f>+CY135*'6_Price_G'!CZ23</f>
        <v>0</v>
      </c>
    </row>
    <row r="136" spans="1:128" x14ac:dyDescent="0.3">
      <c r="A136" s="7"/>
      <c r="B136" s="331" t="s">
        <v>46</v>
      </c>
      <c r="C136" s="331"/>
      <c r="D136" s="332"/>
      <c r="E136" s="55">
        <f>+'6_Price_G'!G24-'6_Price_G'!$G$18</f>
        <v>0</v>
      </c>
      <c r="F136" s="50" t="e">
        <f>+'5_Fixed'!$E$27/E136</f>
        <v>#DIV/0!</v>
      </c>
      <c r="G136" s="50" t="e">
        <f>+F136/Start!$B$30</f>
        <v>#DIV/0!</v>
      </c>
      <c r="H136" s="80" t="e">
        <f>+F136*'6_Price_G'!G24</f>
        <v>#DIV/0!</v>
      </c>
      <c r="Y136"/>
      <c r="Z136"/>
      <c r="AA136"/>
      <c r="AB136"/>
      <c r="AC136"/>
      <c r="AD136"/>
      <c r="AE136"/>
      <c r="CZ136" s="50" t="e">
        <f>+CY136/Start!$B$30</f>
        <v>#DIV/0!</v>
      </c>
      <c r="DA136" s="80">
        <f>+CY136*'6_Price_G'!CZ24</f>
        <v>0</v>
      </c>
    </row>
    <row r="137" spans="1:128" x14ac:dyDescent="0.3">
      <c r="A137" s="7"/>
      <c r="B137" s="317" t="s">
        <v>51</v>
      </c>
      <c r="C137" s="319"/>
      <c r="D137" s="318"/>
      <c r="E137" s="59">
        <f>+SUMPRODUCT(E133:E136,$I$126:$I$129)</f>
        <v>0</v>
      </c>
      <c r="F137" s="51" t="e">
        <f>+SUMPRODUCT(F133:F136,$I$126:$I$129)</f>
        <v>#DIV/0!</v>
      </c>
      <c r="G137" s="84" t="e">
        <f>+F137/Start!$B$30</f>
        <v>#DIV/0!</v>
      </c>
      <c r="H137" s="82" t="e">
        <f>+SUMPRODUCT(H133:H136,$I$126:$I$129)</f>
        <v>#DIV/0!</v>
      </c>
      <c r="Y137"/>
      <c r="Z137"/>
      <c r="AA137"/>
      <c r="AB137"/>
      <c r="AC137"/>
      <c r="AD137"/>
      <c r="AE137"/>
      <c r="CZ137" s="84" t="e">
        <f>+CY137/Start!$B$30</f>
        <v>#DIV/0!</v>
      </c>
      <c r="DA137" s="82">
        <f>+SUMPRODUCT(DA133:DA136,$I$126:$I$129)</f>
        <v>0</v>
      </c>
    </row>
    <row r="138" spans="1:128" x14ac:dyDescent="0.3">
      <c r="DR138" s="7"/>
      <c r="DS138" s="7"/>
      <c r="DT138" s="7"/>
      <c r="DU138" s="7"/>
      <c r="DV138" s="7"/>
      <c r="DW138" s="7"/>
      <c r="DX138" s="9"/>
    </row>
    <row r="139" spans="1:128" x14ac:dyDescent="0.3">
      <c r="DR139" s="7"/>
      <c r="DS139" s="7"/>
      <c r="DT139" s="7"/>
      <c r="DU139" s="7"/>
      <c r="DV139" s="7"/>
      <c r="DW139" s="7"/>
      <c r="DX139" s="9"/>
    </row>
    <row r="140" spans="1:128" x14ac:dyDescent="0.3">
      <c r="DR140" s="7"/>
      <c r="DS140" s="7"/>
      <c r="DT140" s="7"/>
      <c r="DU140" s="7"/>
      <c r="DV140" s="7"/>
      <c r="DW140" s="7"/>
      <c r="DX140" s="9"/>
    </row>
    <row r="141" spans="1:128" x14ac:dyDescent="0.3">
      <c r="B141" s="30" t="s">
        <v>254</v>
      </c>
      <c r="DR141" s="7"/>
      <c r="DS141" s="7"/>
      <c r="DT141" s="7"/>
      <c r="DU141" s="7"/>
      <c r="DV141" s="7"/>
      <c r="DW141" s="7"/>
      <c r="DX141" s="9"/>
    </row>
    <row r="142" spans="1:128" x14ac:dyDescent="0.3">
      <c r="DR142" s="7"/>
      <c r="DS142" s="7"/>
      <c r="DT142" s="7"/>
      <c r="DU142" s="7"/>
      <c r="DV142" s="7"/>
      <c r="DW142" s="7"/>
      <c r="DX142" s="9"/>
    </row>
    <row r="143" spans="1:128" x14ac:dyDescent="0.3">
      <c r="DR143" s="7"/>
      <c r="DS143" s="7"/>
      <c r="DT143" s="7"/>
      <c r="DU143" s="7"/>
      <c r="DV143" s="7"/>
      <c r="DW143" s="7"/>
      <c r="DX143" s="9"/>
    </row>
    <row r="144" spans="1:128" x14ac:dyDescent="0.3">
      <c r="DR144" s="7"/>
      <c r="DS144" s="7"/>
      <c r="DT144" s="7"/>
      <c r="DU144" s="7"/>
      <c r="DV144" s="7"/>
      <c r="DW144" s="7"/>
      <c r="DX144" s="9"/>
    </row>
    <row r="145" spans="1:128" x14ac:dyDescent="0.3">
      <c r="DR145" s="7"/>
      <c r="DS145" s="7"/>
      <c r="DT145" s="7"/>
      <c r="DU145" s="7"/>
      <c r="DV145" s="7"/>
      <c r="DW145" s="7"/>
      <c r="DX145" s="9"/>
    </row>
    <row r="146" spans="1:128" x14ac:dyDescent="0.3">
      <c r="DR146" s="7"/>
      <c r="DS146" s="7"/>
      <c r="DT146" s="7"/>
      <c r="DU146" s="7"/>
      <c r="DV146" s="7"/>
      <c r="DW146" s="7"/>
      <c r="DX146" s="9"/>
    </row>
    <row r="147" spans="1:128" x14ac:dyDescent="0.3">
      <c r="DR147" s="7"/>
      <c r="DS147" s="7"/>
      <c r="DT147" s="7"/>
      <c r="DU147" s="7"/>
      <c r="DV147" s="7"/>
      <c r="DW147" s="7"/>
      <c r="DX147" s="9"/>
    </row>
    <row r="148" spans="1:128" x14ac:dyDescent="0.3">
      <c r="DR148" s="7"/>
      <c r="DS148" s="7"/>
      <c r="DT148" s="7"/>
      <c r="DU148" s="7"/>
      <c r="DV148" s="7"/>
      <c r="DW148" s="7"/>
      <c r="DX148" s="9"/>
    </row>
    <row r="149" spans="1:128" x14ac:dyDescent="0.3">
      <c r="DR149" s="7"/>
      <c r="DS149" s="7"/>
      <c r="DT149" s="7"/>
      <c r="DU149" s="7"/>
      <c r="DV149" s="7"/>
      <c r="DW149" s="7"/>
      <c r="DX149" s="9"/>
    </row>
    <row r="150" spans="1:128" x14ac:dyDescent="0.3">
      <c r="DR150" s="7"/>
      <c r="DS150" s="7"/>
      <c r="DT150" s="7"/>
      <c r="DU150" s="7"/>
      <c r="DV150" s="7"/>
      <c r="DW150" s="7"/>
      <c r="DX150" s="9"/>
    </row>
    <row r="151" spans="1:128" x14ac:dyDescent="0.3">
      <c r="DR151" s="7"/>
      <c r="DS151" s="7"/>
      <c r="DT151" s="7"/>
      <c r="DU151" s="7"/>
      <c r="DV151" s="7"/>
      <c r="DW151" s="7"/>
      <c r="DX151" s="9"/>
    </row>
    <row r="152" spans="1:128" x14ac:dyDescent="0.3">
      <c r="DR152" s="7"/>
      <c r="DS152" s="7"/>
      <c r="DT152" s="7"/>
      <c r="DU152" s="7"/>
      <c r="DV152" s="7"/>
      <c r="DW152" s="7"/>
      <c r="DX152" s="9"/>
    </row>
    <row r="153" spans="1:128" x14ac:dyDescent="0.3">
      <c r="DR153" s="7"/>
      <c r="DS153" s="7"/>
      <c r="DT153" s="7"/>
      <c r="DU153" s="7"/>
      <c r="DV153" s="7"/>
      <c r="DW153" s="7"/>
      <c r="DX153" s="9"/>
    </row>
    <row r="154" spans="1:128" x14ac:dyDescent="0.3">
      <c r="DR154" s="7"/>
      <c r="DS154" s="7"/>
      <c r="DT154" s="7"/>
      <c r="DU154" s="7"/>
      <c r="DV154" s="7"/>
      <c r="DW154" s="7"/>
      <c r="DX154" s="9"/>
    </row>
    <row r="155" spans="1:128" x14ac:dyDescent="0.3">
      <c r="DR155" s="7"/>
      <c r="DS155" s="7"/>
      <c r="DT155" s="7"/>
      <c r="DU155" s="7"/>
      <c r="DV155" s="7"/>
      <c r="DW155" s="7"/>
      <c r="DX155" s="9"/>
    </row>
    <row r="156" spans="1:128" x14ac:dyDescent="0.3">
      <c r="DR156" s="7"/>
      <c r="DS156" s="7"/>
      <c r="DT156" s="7"/>
      <c r="DU156" s="7"/>
      <c r="DV156" s="7"/>
      <c r="DW156" s="7"/>
      <c r="DX156" s="9"/>
    </row>
    <row r="157" spans="1:128" x14ac:dyDescent="0.3">
      <c r="DR157" s="7"/>
      <c r="DS157" s="7"/>
      <c r="DT157" s="7"/>
      <c r="DU157" s="7"/>
      <c r="DV157" s="7"/>
      <c r="DW157" s="7"/>
      <c r="DX157" s="9"/>
    </row>
    <row r="158" spans="1:128" x14ac:dyDescent="0.3">
      <c r="A158" t="s">
        <v>411</v>
      </c>
      <c r="B158" t="s">
        <v>412</v>
      </c>
      <c r="D158" s="7" t="s">
        <v>413</v>
      </c>
      <c r="F158" s="63" t="s">
        <v>414</v>
      </c>
      <c r="DR158" s="7"/>
      <c r="DS158" s="7"/>
      <c r="DT158" s="7"/>
      <c r="DU158" s="7"/>
      <c r="DV158" s="7"/>
      <c r="DW158" s="7"/>
      <c r="DX158" s="9"/>
    </row>
    <row r="159" spans="1:128" x14ac:dyDescent="0.3">
      <c r="B159" s="44">
        <f>IF(+'2_Lab'!G4&lt;&gt;0,1,0)</f>
        <v>0</v>
      </c>
      <c r="C159" s="7">
        <f>N('2_Lab'!E4)*B159</f>
        <v>0</v>
      </c>
      <c r="D159" s="7">
        <f>IF('3_Pkg_G'!G25&lt;&gt;0,1,0)</f>
        <v>0</v>
      </c>
      <c r="E159">
        <f>N('3_Pkg_G'!E25)*D159</f>
        <v>0</v>
      </c>
      <c r="F159" s="7">
        <f>IF('4_Pkg_FS'!G25&lt;&gt;0,1,0)</f>
        <v>0</v>
      </c>
      <c r="G159">
        <f>+N('4_Pkg_FS'!E25)*wa!F159</f>
        <v>0</v>
      </c>
      <c r="DR159" s="7"/>
      <c r="DS159" s="7"/>
      <c r="DT159" s="7"/>
      <c r="DU159" s="7"/>
      <c r="DV159" s="7"/>
      <c r="DW159" s="7"/>
      <c r="DX159" s="9"/>
    </row>
    <row r="160" spans="1:128" x14ac:dyDescent="0.3">
      <c r="B160" s="44">
        <f>IF(+'2_Lab'!G5&lt;&gt;0,1,0)</f>
        <v>0</v>
      </c>
      <c r="C160" s="7">
        <f>N('2_Lab'!E5)*B160</f>
        <v>0</v>
      </c>
      <c r="D160" s="7">
        <f>IF('3_Pkg_G'!G26&lt;&gt;0,1,0)</f>
        <v>0</v>
      </c>
      <c r="E160">
        <f>N('3_Pkg_G'!E26)*D160</f>
        <v>0</v>
      </c>
      <c r="F160" s="7">
        <f>IF('4_Pkg_FS'!G26&lt;&gt;0,1,0)</f>
        <v>0</v>
      </c>
      <c r="G160">
        <f>+N('4_Pkg_FS'!E26)*wa!F160</f>
        <v>0</v>
      </c>
      <c r="DR160" s="7"/>
      <c r="DS160" s="7"/>
      <c r="DT160" s="7"/>
      <c r="DU160" s="7"/>
      <c r="DV160" s="7"/>
      <c r="DW160" s="7"/>
      <c r="DX160" s="9"/>
    </row>
    <row r="161" spans="2:128" x14ac:dyDescent="0.3">
      <c r="B161" s="44">
        <f>IF(+'2_Lab'!G6&lt;&gt;0,1,0)</f>
        <v>0</v>
      </c>
      <c r="C161" s="7">
        <f>N('2_Lab'!E6)*B161</f>
        <v>0</v>
      </c>
      <c r="D161" s="7">
        <f>IF('3_Pkg_G'!G27&lt;&gt;0,1,0)</f>
        <v>0</v>
      </c>
      <c r="E161">
        <f>N('3_Pkg_G'!E27)*D161</f>
        <v>0</v>
      </c>
      <c r="F161" s="7">
        <f>IF('4_Pkg_FS'!G27&lt;&gt;0,1,0)</f>
        <v>0</v>
      </c>
      <c r="G161">
        <f>+N('4_Pkg_FS'!E27)*wa!F161</f>
        <v>0</v>
      </c>
      <c r="DR161" s="7"/>
      <c r="DS161" s="7"/>
      <c r="DT161" s="7"/>
      <c r="DU161" s="7"/>
      <c r="DV161" s="7"/>
      <c r="DW161" s="7"/>
      <c r="DX161" s="9"/>
    </row>
    <row r="162" spans="2:128" x14ac:dyDescent="0.3">
      <c r="B162" s="44">
        <f>IF(+'2_Lab'!G7&lt;&gt;0,1,0)</f>
        <v>0</v>
      </c>
      <c r="C162" s="7">
        <f>N('2_Lab'!E7)*B162</f>
        <v>0</v>
      </c>
      <c r="D162" s="7">
        <f>IF('3_Pkg_G'!G28&lt;&gt;0,1,0)</f>
        <v>0</v>
      </c>
      <c r="E162">
        <f>N('3_Pkg_G'!E28)*D162</f>
        <v>0</v>
      </c>
      <c r="F162" s="7">
        <f>IF('4_Pkg_FS'!G28&lt;&gt;0,1,0)</f>
        <v>0</v>
      </c>
      <c r="G162">
        <f>+N('4_Pkg_FS'!E28)*wa!F162</f>
        <v>0</v>
      </c>
      <c r="DR162" s="7"/>
      <c r="DS162" s="7"/>
      <c r="DT162" s="7"/>
      <c r="DU162" s="7"/>
      <c r="DV162" s="7"/>
      <c r="DW162" s="7"/>
      <c r="DX162" s="9"/>
    </row>
    <row r="163" spans="2:128" x14ac:dyDescent="0.3">
      <c r="B163" s="117"/>
      <c r="DR163" s="7"/>
      <c r="DS163" s="7"/>
      <c r="DT163" s="7"/>
      <c r="DU163" s="7"/>
      <c r="DV163" s="7"/>
      <c r="DW163" s="7"/>
      <c r="DX163" s="9"/>
    </row>
    <row r="164" spans="2:128" x14ac:dyDescent="0.3">
      <c r="B164" s="44">
        <f>IF(+'2_Lab'!G9&lt;&gt;0,1,0)</f>
        <v>0</v>
      </c>
      <c r="C164" s="7">
        <f>N('2_Lab'!E9)*B164</f>
        <v>0</v>
      </c>
      <c r="D164" s="7">
        <f>IF('3_Pkg_G'!G30&lt;&gt;0,1,0)</f>
        <v>0</v>
      </c>
      <c r="E164">
        <f>N('3_Pkg_G'!E30)*D164</f>
        <v>0</v>
      </c>
      <c r="F164" s="7">
        <f>IF('4_Pkg_FS'!G30&lt;&gt;0,1,0)</f>
        <v>0</v>
      </c>
      <c r="G164">
        <f>+N('4_Pkg_FS'!E30)*wa!F164</f>
        <v>0</v>
      </c>
      <c r="DR164" s="7"/>
      <c r="DS164" s="7"/>
      <c r="DT164" s="7"/>
      <c r="DU164" s="7"/>
      <c r="DV164" s="7"/>
      <c r="DW164" s="7"/>
      <c r="DX164" s="9"/>
    </row>
    <row r="165" spans="2:128" x14ac:dyDescent="0.3">
      <c r="B165" s="44">
        <f>IF(+'2_Lab'!G10&lt;&gt;0,1,0)</f>
        <v>0</v>
      </c>
      <c r="C165" s="7">
        <f>N('2_Lab'!E10)*B165</f>
        <v>0</v>
      </c>
      <c r="D165" s="7">
        <f>IF('3_Pkg_G'!G31&lt;&gt;0,1,0)</f>
        <v>0</v>
      </c>
      <c r="E165">
        <f>N('3_Pkg_G'!E31)*D165</f>
        <v>0</v>
      </c>
      <c r="F165" s="7">
        <f>IF('4_Pkg_FS'!G31&lt;&gt;0,1,0)</f>
        <v>0</v>
      </c>
      <c r="G165">
        <f>+N('4_Pkg_FS'!E31)*wa!F165</f>
        <v>0</v>
      </c>
      <c r="DR165" s="7"/>
      <c r="DS165" s="7"/>
      <c r="DT165" s="7"/>
      <c r="DU165" s="7"/>
      <c r="DV165" s="7"/>
      <c r="DW165" s="7"/>
      <c r="DX165" s="9"/>
    </row>
    <row r="166" spans="2:128" x14ac:dyDescent="0.3">
      <c r="B166" s="44">
        <f>IF(+'2_Lab'!G11&lt;&gt;0,1,0)</f>
        <v>0</v>
      </c>
      <c r="C166" s="7">
        <f>N('2_Lab'!E11)*B166</f>
        <v>0</v>
      </c>
      <c r="D166" s="7">
        <f>IF('3_Pkg_G'!G32&lt;&gt;0,1,0)</f>
        <v>0</v>
      </c>
      <c r="E166">
        <f>N('3_Pkg_G'!E32)*D166</f>
        <v>0</v>
      </c>
      <c r="F166" s="7">
        <f>IF('4_Pkg_FS'!G32&lt;&gt;0,1,0)</f>
        <v>0</v>
      </c>
      <c r="G166">
        <f>+N('4_Pkg_FS'!E32)*wa!F166</f>
        <v>0</v>
      </c>
      <c r="DR166" s="7"/>
      <c r="DS166" s="7"/>
      <c r="DT166" s="7"/>
      <c r="DU166" s="7"/>
      <c r="DV166" s="7"/>
      <c r="DW166" s="7"/>
      <c r="DX166" s="9"/>
    </row>
    <row r="167" spans="2:128" x14ac:dyDescent="0.3">
      <c r="B167" s="44">
        <f>IF(+'2_Lab'!G12&lt;&gt;0,1,0)</f>
        <v>0</v>
      </c>
      <c r="C167" s="7">
        <f>N('2_Lab'!E12)*B167</f>
        <v>0</v>
      </c>
      <c r="D167" s="7">
        <f>IF('3_Pkg_G'!G33&lt;&gt;0,1,0)</f>
        <v>0</v>
      </c>
      <c r="E167">
        <f>N('3_Pkg_G'!E33)*D167</f>
        <v>0</v>
      </c>
      <c r="F167" s="7">
        <f>IF('4_Pkg_FS'!G33&lt;&gt;0,1,0)</f>
        <v>0</v>
      </c>
      <c r="G167">
        <f>+N('4_Pkg_FS'!E33)*wa!F167</f>
        <v>0</v>
      </c>
      <c r="DR167" s="7"/>
      <c r="DS167" s="7"/>
      <c r="DT167" s="7"/>
      <c r="DU167" s="7"/>
      <c r="DV167" s="7"/>
      <c r="DW167" s="7"/>
      <c r="DX167" s="9"/>
    </row>
    <row r="168" spans="2:128" x14ac:dyDescent="0.3">
      <c r="B168" s="44">
        <f>IF(+'2_Lab'!G13&lt;&gt;0,1,0)</f>
        <v>0</v>
      </c>
      <c r="C168" s="7">
        <f>N('2_Lab'!E13)*B168</f>
        <v>0</v>
      </c>
      <c r="D168" s="7">
        <f>IF('3_Pkg_G'!G34&lt;&gt;0,1,0)</f>
        <v>0</v>
      </c>
      <c r="E168">
        <f>N('3_Pkg_G'!E34)*D168</f>
        <v>0</v>
      </c>
      <c r="F168" s="7">
        <f>IF('4_Pkg_FS'!G34&lt;&gt;0,1,0)</f>
        <v>0</v>
      </c>
      <c r="G168">
        <f>+N('4_Pkg_FS'!E34)*wa!F168</f>
        <v>0</v>
      </c>
      <c r="DR168" s="7"/>
      <c r="DS168" s="7"/>
      <c r="DT168" s="7"/>
      <c r="DU168" s="7"/>
      <c r="DV168" s="7"/>
      <c r="DW168" s="7"/>
      <c r="DX168" s="9"/>
    </row>
    <row r="169" spans="2:128" x14ac:dyDescent="0.3">
      <c r="B169" s="44">
        <f>IF(+'2_Lab'!G14&lt;&gt;0,1,0)</f>
        <v>0</v>
      </c>
      <c r="C169" s="7">
        <f>N('2_Lab'!E14)*B169</f>
        <v>0</v>
      </c>
      <c r="D169" s="7">
        <f>IF('3_Pkg_G'!G35&lt;&gt;0,1,0)</f>
        <v>0</v>
      </c>
      <c r="E169">
        <f>N('3_Pkg_G'!E35)*D169</f>
        <v>0</v>
      </c>
      <c r="F169" s="7">
        <f>IF('4_Pkg_FS'!G35&lt;&gt;0,1,0)</f>
        <v>0</v>
      </c>
      <c r="G169">
        <f>+N('4_Pkg_FS'!E35)*wa!F169</f>
        <v>0</v>
      </c>
      <c r="DR169" s="7"/>
      <c r="DS169" s="7"/>
      <c r="DT169" s="7"/>
      <c r="DU169" s="7"/>
      <c r="DV169" s="7"/>
      <c r="DW169" s="7"/>
      <c r="DX169" s="9"/>
    </row>
    <row r="170" spans="2:128" x14ac:dyDescent="0.3">
      <c r="B170" s="118"/>
      <c r="DR170" s="7"/>
      <c r="DS170" s="7"/>
      <c r="DT170" s="7"/>
      <c r="DU170" s="7"/>
      <c r="DV170" s="7"/>
      <c r="DW170" s="7"/>
      <c r="DX170" s="9"/>
    </row>
    <row r="171" spans="2:128" x14ac:dyDescent="0.3">
      <c r="B171" s="44">
        <f>IF(+'2_Lab'!G16&lt;&gt;0,1,0)</f>
        <v>0</v>
      </c>
      <c r="C171" s="7">
        <f>N('2_Lab'!E16)*B171</f>
        <v>0</v>
      </c>
      <c r="D171" s="7">
        <f>IF('3_Pkg_G'!G37&lt;&gt;0,1,0)</f>
        <v>0</v>
      </c>
      <c r="E171">
        <f>N('3_Pkg_G'!E37)*D171</f>
        <v>0</v>
      </c>
      <c r="F171" s="7">
        <f>IF('4_Pkg_FS'!G37&lt;&gt;0,1,0)</f>
        <v>0</v>
      </c>
      <c r="G171">
        <f>+N('4_Pkg_FS'!E37)*wa!F171</f>
        <v>0</v>
      </c>
      <c r="DR171" s="7"/>
      <c r="DS171" s="7"/>
      <c r="DT171" s="7"/>
      <c r="DU171" s="7"/>
      <c r="DV171" s="7"/>
      <c r="DW171" s="7"/>
      <c r="DX171" s="9"/>
    </row>
    <row r="172" spans="2:128" x14ac:dyDescent="0.3">
      <c r="B172" s="44">
        <f>IF(+'2_Lab'!G17&lt;&gt;0,1,0)</f>
        <v>0</v>
      </c>
      <c r="C172" s="7">
        <f>N('2_Lab'!E17)*B172</f>
        <v>0</v>
      </c>
      <c r="D172" s="7">
        <f>IF('3_Pkg_G'!G38&lt;&gt;0,1,0)</f>
        <v>0</v>
      </c>
      <c r="E172">
        <f>N('3_Pkg_G'!E38)*D172</f>
        <v>0</v>
      </c>
      <c r="F172" s="7">
        <f>IF('4_Pkg_FS'!G38&lt;&gt;0,1,0)</f>
        <v>0</v>
      </c>
      <c r="G172">
        <f>+N('4_Pkg_FS'!E38)*wa!F172</f>
        <v>0</v>
      </c>
      <c r="DR172" s="7"/>
      <c r="DS172" s="7"/>
      <c r="DT172" s="7"/>
      <c r="DU172" s="7"/>
      <c r="DV172" s="7"/>
      <c r="DW172" s="7"/>
      <c r="DX172" s="9"/>
    </row>
    <row r="173" spans="2:128" x14ac:dyDescent="0.3">
      <c r="B173" s="44">
        <f>IF(+'2_Lab'!G18&lt;&gt;0,1,0)</f>
        <v>0</v>
      </c>
      <c r="C173" s="7">
        <f>N('2_Lab'!E18)*B173</f>
        <v>0</v>
      </c>
      <c r="D173" s="7">
        <f>IF('3_Pkg_G'!G39&lt;&gt;0,1,0)</f>
        <v>0</v>
      </c>
      <c r="E173">
        <f>N('3_Pkg_G'!E39)*D173</f>
        <v>0</v>
      </c>
      <c r="F173" s="7">
        <f>IF('4_Pkg_FS'!G39&lt;&gt;0,1,0)</f>
        <v>0</v>
      </c>
      <c r="G173">
        <f>+N('4_Pkg_FS'!E39)*wa!F173</f>
        <v>0</v>
      </c>
      <c r="DR173" s="7"/>
      <c r="DS173" s="7"/>
      <c r="DT173" s="7"/>
      <c r="DU173" s="7"/>
      <c r="DV173" s="7"/>
      <c r="DW173" s="7"/>
      <c r="DX173" s="9"/>
    </row>
    <row r="174" spans="2:128" x14ac:dyDescent="0.3">
      <c r="B174" s="44">
        <f>IF(+'2_Lab'!G19&lt;&gt;0,1,0)</f>
        <v>0</v>
      </c>
      <c r="C174" s="7">
        <f>N('2_Lab'!E19)*B174</f>
        <v>0</v>
      </c>
      <c r="D174" s="7">
        <f>IF('3_Pkg_G'!G40&lt;&gt;0,1,0)</f>
        <v>0</v>
      </c>
      <c r="E174">
        <f>N('3_Pkg_G'!E40)*D174</f>
        <v>0</v>
      </c>
      <c r="F174" s="7">
        <f>IF('4_Pkg_FS'!G40&lt;&gt;0,1,0)</f>
        <v>0</v>
      </c>
      <c r="G174">
        <f>+N('4_Pkg_FS'!E40)*wa!F174</f>
        <v>0</v>
      </c>
      <c r="DR174" s="7"/>
      <c r="DS174" s="7"/>
      <c r="DT174" s="7"/>
      <c r="DU174" s="7"/>
      <c r="DV174" s="7"/>
      <c r="DW174" s="7"/>
      <c r="DX174" s="9"/>
    </row>
    <row r="175" spans="2:128" x14ac:dyDescent="0.3">
      <c r="C175" s="7">
        <f>+SUM(C159:C174)</f>
        <v>0</v>
      </c>
      <c r="E175" s="7">
        <f>+SUM(E159:E174)</f>
        <v>0</v>
      </c>
      <c r="G175" s="7">
        <f>+SUM(G159:G174)</f>
        <v>0</v>
      </c>
      <c r="DR175" s="7"/>
      <c r="DS175" s="7"/>
      <c r="DT175" s="7"/>
      <c r="DU175" s="7"/>
      <c r="DV175" s="7"/>
      <c r="DW175" s="7"/>
      <c r="DX175" s="9"/>
    </row>
    <row r="176" spans="2:128" x14ac:dyDescent="0.3">
      <c r="DR176" s="7"/>
      <c r="DS176" s="7"/>
      <c r="DT176" s="7"/>
      <c r="DU176" s="7"/>
      <c r="DV176" s="7"/>
      <c r="DW176" s="7"/>
      <c r="DX176" s="9"/>
    </row>
    <row r="177" spans="1:128" x14ac:dyDescent="0.3">
      <c r="A177" t="s">
        <v>415</v>
      </c>
      <c r="C177" s="7">
        <f>+C175+E175</f>
        <v>0</v>
      </c>
      <c r="DR177" s="7"/>
      <c r="DS177" s="7"/>
      <c r="DT177" s="7"/>
      <c r="DU177" s="7"/>
      <c r="DV177" s="7"/>
      <c r="DW177" s="7"/>
      <c r="DX177" s="9"/>
    </row>
    <row r="178" spans="1:128" x14ac:dyDescent="0.3">
      <c r="A178" t="s">
        <v>416</v>
      </c>
      <c r="C178" s="7">
        <f>+C175+G175</f>
        <v>0</v>
      </c>
      <c r="DR178" s="7"/>
      <c r="DS178" s="7"/>
      <c r="DT178" s="7"/>
      <c r="DU178" s="7"/>
      <c r="DV178" s="7"/>
      <c r="DW178" s="7"/>
      <c r="DX178" s="9"/>
    </row>
    <row r="179" spans="1:128" x14ac:dyDescent="0.3">
      <c r="DR179" s="7"/>
      <c r="DS179" s="7"/>
      <c r="DT179" s="7"/>
      <c r="DU179" s="7"/>
      <c r="DV179" s="7"/>
      <c r="DW179" s="7"/>
      <c r="DX179" s="9"/>
    </row>
    <row r="180" spans="1:128" x14ac:dyDescent="0.3">
      <c r="A180" t="s">
        <v>427</v>
      </c>
      <c r="B180">
        <f>IF(Start!B31="",0,Start!B31)</f>
        <v>0</v>
      </c>
      <c r="DR180" s="7"/>
      <c r="DS180" s="7"/>
      <c r="DT180" s="7"/>
      <c r="DU180" s="7"/>
      <c r="DV180" s="7"/>
      <c r="DW180" s="7"/>
      <c r="DX180" s="9"/>
    </row>
    <row r="181" spans="1:128" x14ac:dyDescent="0.3">
      <c r="A181" t="s">
        <v>428</v>
      </c>
      <c r="B181">
        <f>+Start!B30</f>
        <v>0</v>
      </c>
      <c r="DR181" s="7"/>
      <c r="DS181" s="7"/>
      <c r="DT181" s="7"/>
      <c r="DU181" s="7"/>
      <c r="DV181" s="7"/>
      <c r="DW181" s="7"/>
      <c r="DX181" s="9"/>
    </row>
    <row r="182" spans="1:128" x14ac:dyDescent="0.3">
      <c r="A182" t="s">
        <v>429</v>
      </c>
      <c r="B182" t="e">
        <f>+B180/B181</f>
        <v>#DIV/0!</v>
      </c>
      <c r="DR182" s="7"/>
      <c r="DS182" s="7"/>
      <c r="DT182" s="7"/>
      <c r="DU182" s="7"/>
      <c r="DV182" s="7"/>
      <c r="DW182" s="7"/>
      <c r="DX182" s="9"/>
    </row>
    <row r="183" spans="1:128" x14ac:dyDescent="0.3">
      <c r="DR183" s="7"/>
      <c r="DS183" s="7"/>
      <c r="DT183" s="7"/>
      <c r="DU183" s="7"/>
      <c r="DV183" s="7"/>
      <c r="DW183" s="7"/>
      <c r="DX183" s="9"/>
    </row>
    <row r="184" spans="1:128" x14ac:dyDescent="0.3">
      <c r="DR184" s="7"/>
      <c r="DS184" s="7"/>
      <c r="DT184" s="7"/>
      <c r="DU184" s="7"/>
      <c r="DV184" s="7"/>
      <c r="DW184" s="7"/>
      <c r="DX184" s="9"/>
    </row>
    <row r="185" spans="1:128" x14ac:dyDescent="0.3">
      <c r="B185" s="83" t="s">
        <v>453</v>
      </c>
      <c r="C185" s="83"/>
      <c r="DR185" s="7"/>
      <c r="DS185" s="7"/>
      <c r="DT185" s="7"/>
      <c r="DU185" s="7"/>
      <c r="DV185" s="7"/>
      <c r="DW185" s="7"/>
      <c r="DX185" s="9"/>
    </row>
    <row r="186" spans="1:128" x14ac:dyDescent="0.3">
      <c r="A186" s="111"/>
      <c r="B186">
        <v>2</v>
      </c>
      <c r="DR186" s="7"/>
      <c r="DS186" s="7"/>
      <c r="DT186" s="7"/>
      <c r="DU186" s="7"/>
      <c r="DV186" s="7"/>
      <c r="DW186" s="7"/>
      <c r="DX186" s="9"/>
    </row>
    <row r="187" spans="1:128" x14ac:dyDescent="0.3">
      <c r="A187" t="s">
        <v>451</v>
      </c>
      <c r="DR187" s="7"/>
      <c r="DS187" s="7"/>
      <c r="DT187" s="7"/>
      <c r="DU187" s="7"/>
      <c r="DV187" s="7"/>
      <c r="DW187" s="7"/>
      <c r="DX187" s="9"/>
    </row>
    <row r="188" spans="1:128" x14ac:dyDescent="0.3">
      <c r="A188" t="s">
        <v>452</v>
      </c>
      <c r="DR188" s="7"/>
      <c r="DS188" s="7"/>
      <c r="DT188" s="7"/>
      <c r="DU188" s="7"/>
      <c r="DV188" s="7"/>
      <c r="DW188" s="7"/>
      <c r="DX188" s="9"/>
    </row>
    <row r="189" spans="1:128" x14ac:dyDescent="0.3">
      <c r="B189">
        <f>+'6_Price_G'!D9</f>
        <v>0</v>
      </c>
      <c r="DR189" s="7"/>
      <c r="DS189" s="7"/>
      <c r="DT189" s="7"/>
      <c r="DU189" s="7"/>
      <c r="DV189" s="7"/>
      <c r="DW189" s="7"/>
      <c r="DX189" s="9"/>
    </row>
    <row r="190" spans="1:128" x14ac:dyDescent="0.3">
      <c r="B190">
        <f>1/(1-B189)-1</f>
        <v>0</v>
      </c>
      <c r="DR190" s="7"/>
      <c r="DS190" s="7"/>
      <c r="DT190" s="7"/>
      <c r="DU190" s="7"/>
      <c r="DV190" s="7"/>
      <c r="DW190" s="7"/>
      <c r="DX190" s="9"/>
    </row>
    <row r="191" spans="1:128" x14ac:dyDescent="0.3">
      <c r="B191">
        <f>CHOOSE(B186,0,B189,B190)</f>
        <v>0</v>
      </c>
      <c r="DR191" s="7"/>
      <c r="DS191" s="7"/>
      <c r="DT191" s="7"/>
      <c r="DU191" s="7"/>
      <c r="DV191" s="7"/>
      <c r="DW191" s="7"/>
      <c r="DX191" s="9"/>
    </row>
    <row r="192" spans="1:128" x14ac:dyDescent="0.3">
      <c r="DR192" s="7"/>
      <c r="DS192" s="7"/>
      <c r="DT192" s="7"/>
      <c r="DU192" s="7"/>
      <c r="DV192" s="7"/>
      <c r="DW192" s="7"/>
      <c r="DX192" s="9"/>
    </row>
    <row r="193" spans="1:128" x14ac:dyDescent="0.3">
      <c r="B193" t="s">
        <v>454</v>
      </c>
      <c r="DR193" s="7"/>
      <c r="DS193" s="7"/>
      <c r="DT193" s="7"/>
      <c r="DU193" s="7"/>
      <c r="DV193" s="7"/>
      <c r="DW193" s="7"/>
      <c r="DX193" s="9"/>
    </row>
    <row r="194" spans="1:128" x14ac:dyDescent="0.3">
      <c r="A194" s="111"/>
      <c r="B194">
        <v>2</v>
      </c>
      <c r="DR194" s="7"/>
      <c r="DS194" s="7"/>
      <c r="DT194" s="7"/>
      <c r="DU194" s="7"/>
      <c r="DV194" s="7"/>
      <c r="DW194" s="7"/>
      <c r="DX194" s="9"/>
    </row>
    <row r="195" spans="1:128" x14ac:dyDescent="0.3">
      <c r="A195" t="s">
        <v>455</v>
      </c>
      <c r="DR195" s="7"/>
      <c r="DS195" s="7"/>
      <c r="DT195" s="7"/>
      <c r="DU195" s="7"/>
      <c r="DV195" s="7"/>
      <c r="DW195" s="7"/>
      <c r="DX195" s="9"/>
    </row>
    <row r="196" spans="1:128" x14ac:dyDescent="0.3">
      <c r="A196" t="s">
        <v>456</v>
      </c>
      <c r="DR196" s="7"/>
      <c r="DS196" s="7"/>
      <c r="DT196" s="7"/>
      <c r="DU196" s="7"/>
      <c r="DV196" s="7"/>
      <c r="DW196" s="7"/>
      <c r="DX196" s="9"/>
    </row>
    <row r="197" spans="1:128" x14ac:dyDescent="0.3">
      <c r="B197">
        <f>+'7_Price_FS'!D8</f>
        <v>0</v>
      </c>
      <c r="DR197" s="7"/>
      <c r="DS197" s="7"/>
      <c r="DT197" s="7"/>
      <c r="DU197" s="7"/>
      <c r="DV197" s="7"/>
      <c r="DW197" s="7"/>
      <c r="DX197" s="9"/>
    </row>
    <row r="198" spans="1:128" x14ac:dyDescent="0.3">
      <c r="B198">
        <f>1/(1-B197)-1</f>
        <v>0</v>
      </c>
      <c r="DR198" s="7"/>
      <c r="DS198" s="7"/>
      <c r="DT198" s="7"/>
      <c r="DU198" s="7"/>
      <c r="DV198" s="7"/>
      <c r="DW198" s="7"/>
      <c r="DX198" s="9"/>
    </row>
    <row r="199" spans="1:128" x14ac:dyDescent="0.3">
      <c r="B199">
        <f>CHOOSE(B194,0,B197,B198)</f>
        <v>0</v>
      </c>
      <c r="DR199" s="7"/>
      <c r="DS199" s="7"/>
      <c r="DT199" s="7"/>
      <c r="DU199" s="7"/>
      <c r="DV199" s="7"/>
      <c r="DW199" s="7"/>
      <c r="DX199" s="9"/>
    </row>
    <row r="200" spans="1:128" x14ac:dyDescent="0.3">
      <c r="DR200" s="7"/>
      <c r="DS200" s="7"/>
      <c r="DT200" s="7"/>
      <c r="DU200" s="7"/>
      <c r="DV200" s="7"/>
      <c r="DW200" s="7"/>
      <c r="DX200" s="9"/>
    </row>
    <row r="201" spans="1:128" x14ac:dyDescent="0.3">
      <c r="DR201" s="7"/>
      <c r="DS201" s="7"/>
      <c r="DT201" s="7"/>
      <c r="DU201" s="7"/>
      <c r="DV201" s="7"/>
      <c r="DW201" s="7"/>
      <c r="DX201" s="9"/>
    </row>
    <row r="202" spans="1:128" x14ac:dyDescent="0.3">
      <c r="DR202" s="7"/>
      <c r="DS202" s="7"/>
      <c r="DT202" s="7"/>
      <c r="DU202" s="7"/>
      <c r="DV202" s="7"/>
      <c r="DW202" s="7"/>
      <c r="DX202" s="9"/>
    </row>
    <row r="203" spans="1:128" x14ac:dyDescent="0.3">
      <c r="DR203" s="7"/>
      <c r="DS203" s="7"/>
      <c r="DT203" s="7"/>
      <c r="DU203" s="7"/>
      <c r="DV203" s="7"/>
      <c r="DW203" s="7"/>
      <c r="DX203" s="9"/>
    </row>
    <row r="204" spans="1:128" x14ac:dyDescent="0.3">
      <c r="DR204" s="7"/>
      <c r="DS204" s="7"/>
      <c r="DT204" s="7"/>
      <c r="DU204" s="7"/>
      <c r="DV204" s="7"/>
      <c r="DW204" s="7"/>
      <c r="DX204" s="9"/>
    </row>
    <row r="205" spans="1:128" x14ac:dyDescent="0.3">
      <c r="DR205" s="7"/>
      <c r="DS205" s="7"/>
      <c r="DT205" s="7"/>
      <c r="DU205" s="7"/>
      <c r="DV205" s="7"/>
      <c r="DW205" s="7"/>
      <c r="DX205" s="9"/>
    </row>
    <row r="206" spans="1:128" x14ac:dyDescent="0.3">
      <c r="DR206" s="7"/>
      <c r="DS206" s="7"/>
      <c r="DT206" s="7"/>
      <c r="DU206" s="7"/>
      <c r="DV206" s="7"/>
      <c r="DW206" s="7"/>
      <c r="DX206" s="9"/>
    </row>
    <row r="207" spans="1:128" x14ac:dyDescent="0.3">
      <c r="DR207" s="7"/>
      <c r="DS207" s="7"/>
      <c r="DT207" s="7"/>
      <c r="DU207" s="7"/>
      <c r="DV207" s="7"/>
      <c r="DW207" s="7"/>
      <c r="DX207" s="9"/>
    </row>
    <row r="208" spans="1:128" x14ac:dyDescent="0.3">
      <c r="DR208" s="7"/>
      <c r="DS208" s="7"/>
      <c r="DT208" s="7"/>
      <c r="DU208" s="7"/>
      <c r="DV208" s="7"/>
      <c r="DW208" s="7"/>
      <c r="DX208" s="9"/>
    </row>
    <row r="209" spans="122:128" x14ac:dyDescent="0.3">
      <c r="DR209" s="7"/>
      <c r="DS209" s="7"/>
      <c r="DT209" s="7"/>
      <c r="DU209" s="7"/>
      <c r="DV209" s="7"/>
      <c r="DW209" s="7"/>
      <c r="DX209" s="9"/>
    </row>
    <row r="210" spans="122:128" x14ac:dyDescent="0.3">
      <c r="DR210" s="7"/>
      <c r="DS210" s="7"/>
      <c r="DT210" s="7"/>
      <c r="DU210" s="7"/>
      <c r="DV210" s="7"/>
      <c r="DW210" s="7"/>
      <c r="DX210" s="9"/>
    </row>
    <row r="211" spans="122:128" x14ac:dyDescent="0.3">
      <c r="DR211" s="7"/>
      <c r="DS211" s="7"/>
      <c r="DT211" s="7"/>
      <c r="DU211" s="7"/>
      <c r="DV211" s="7"/>
      <c r="DW211" s="7"/>
      <c r="DX211" s="9"/>
    </row>
    <row r="212" spans="122:128" x14ac:dyDescent="0.3">
      <c r="DR212" s="7"/>
      <c r="DS212" s="7"/>
      <c r="DT212" s="7"/>
      <c r="DU212" s="7"/>
      <c r="DV212" s="7"/>
      <c r="DW212" s="7"/>
      <c r="DX212" s="9"/>
    </row>
    <row r="213" spans="122:128" x14ac:dyDescent="0.3">
      <c r="DR213" s="7"/>
      <c r="DS213" s="7"/>
      <c r="DT213" s="7"/>
      <c r="DU213" s="7"/>
      <c r="DV213" s="7"/>
      <c r="DW213" s="7"/>
      <c r="DX213" s="9"/>
    </row>
    <row r="214" spans="122:128" x14ac:dyDescent="0.3">
      <c r="DR214" s="7"/>
      <c r="DS214" s="7"/>
      <c r="DT214" s="7"/>
      <c r="DU214" s="7"/>
      <c r="DV214" s="7"/>
      <c r="DW214" s="7"/>
      <c r="DX214" s="9"/>
    </row>
    <row r="215" spans="122:128" x14ac:dyDescent="0.3">
      <c r="DR215" s="7"/>
      <c r="DS215" s="7"/>
      <c r="DT215" s="7"/>
      <c r="DU215" s="7"/>
      <c r="DV215" s="7"/>
      <c r="DW215" s="7"/>
      <c r="DX215" s="9"/>
    </row>
    <row r="216" spans="122:128" x14ac:dyDescent="0.3">
      <c r="DR216" s="7"/>
      <c r="DS216" s="7"/>
      <c r="DT216" s="7"/>
      <c r="DU216" s="7"/>
      <c r="DV216" s="7"/>
      <c r="DW216" s="7"/>
      <c r="DX216" s="9"/>
    </row>
    <row r="217" spans="122:128" x14ac:dyDescent="0.3">
      <c r="DR217" s="7"/>
      <c r="DS217" s="7"/>
      <c r="DT217" s="7"/>
      <c r="DU217" s="7"/>
      <c r="DV217" s="7"/>
      <c r="DW217" s="7"/>
      <c r="DX217" s="9"/>
    </row>
    <row r="218" spans="122:128" x14ac:dyDescent="0.3">
      <c r="DR218" s="7"/>
      <c r="DS218" s="7"/>
      <c r="DT218" s="7"/>
      <c r="DU218" s="7"/>
      <c r="DV218" s="7"/>
      <c r="DW218" s="7"/>
      <c r="DX218" s="9"/>
    </row>
    <row r="219" spans="122:128" x14ac:dyDescent="0.3">
      <c r="DR219" s="7"/>
      <c r="DS219" s="7"/>
      <c r="DT219" s="7"/>
      <c r="DU219" s="7"/>
      <c r="DV219" s="7"/>
      <c r="DW219" s="7"/>
      <c r="DX219" s="9"/>
    </row>
    <row r="220" spans="122:128" x14ac:dyDescent="0.3">
      <c r="DR220" s="7"/>
      <c r="DS220" s="7"/>
      <c r="DT220" s="7"/>
      <c r="DU220" s="7"/>
      <c r="DV220" s="7"/>
      <c r="DW220" s="7"/>
      <c r="DX220" s="9"/>
    </row>
    <row r="221" spans="122:128" x14ac:dyDescent="0.3">
      <c r="DR221" s="7"/>
      <c r="DS221" s="7"/>
      <c r="DT221" s="7"/>
      <c r="DU221" s="7"/>
      <c r="DV221" s="7"/>
      <c r="DW221" s="7"/>
      <c r="DX221" s="9"/>
    </row>
    <row r="222" spans="122:128" x14ac:dyDescent="0.3">
      <c r="DR222" s="7"/>
      <c r="DS222" s="7"/>
      <c r="DT222" s="7"/>
      <c r="DU222" s="7"/>
      <c r="DV222" s="7"/>
      <c r="DW222" s="7"/>
      <c r="DX222" s="9"/>
    </row>
    <row r="223" spans="122:128" x14ac:dyDescent="0.3">
      <c r="DR223" s="7"/>
      <c r="DS223" s="7"/>
      <c r="DT223" s="7"/>
      <c r="DU223" s="7"/>
      <c r="DV223" s="7"/>
      <c r="DW223" s="7"/>
      <c r="DX223" s="9"/>
    </row>
    <row r="224" spans="122:128" x14ac:dyDescent="0.3">
      <c r="DR224" s="7"/>
      <c r="DS224" s="7"/>
      <c r="DT224" s="7"/>
      <c r="DU224" s="7"/>
      <c r="DV224" s="7"/>
      <c r="DW224" s="7"/>
      <c r="DX224" s="9"/>
    </row>
    <row r="225" spans="122:128" x14ac:dyDescent="0.3">
      <c r="DR225" s="7"/>
      <c r="DS225" s="7"/>
      <c r="DT225" s="7"/>
      <c r="DU225" s="7"/>
      <c r="DV225" s="7"/>
      <c r="DW225" s="7"/>
      <c r="DX225" s="9"/>
    </row>
    <row r="226" spans="122:128" x14ac:dyDescent="0.3">
      <c r="DR226" s="7"/>
      <c r="DS226" s="7"/>
      <c r="DT226" s="7"/>
      <c r="DU226" s="7"/>
      <c r="DV226" s="7"/>
      <c r="DW226" s="7"/>
      <c r="DX226" s="9"/>
    </row>
    <row r="227" spans="122:128" x14ac:dyDescent="0.3">
      <c r="DR227" s="7"/>
      <c r="DS227" s="7"/>
      <c r="DT227" s="7"/>
      <c r="DU227" s="7"/>
      <c r="DV227" s="7"/>
      <c r="DW227" s="7"/>
      <c r="DX227" s="9"/>
    </row>
    <row r="228" spans="122:128" x14ac:dyDescent="0.3">
      <c r="DR228" s="7"/>
      <c r="DS228" s="7"/>
      <c r="DT228" s="7"/>
      <c r="DU228" s="7"/>
      <c r="DV228" s="7"/>
      <c r="DW228" s="7"/>
      <c r="DX228" s="9"/>
    </row>
    <row r="229" spans="122:128" x14ac:dyDescent="0.3">
      <c r="DR229" s="7"/>
      <c r="DS229" s="7"/>
      <c r="DT229" s="7"/>
      <c r="DU229" s="7"/>
      <c r="DV229" s="7"/>
      <c r="DW229" s="7"/>
      <c r="DX229" s="9"/>
    </row>
    <row r="230" spans="122:128" x14ac:dyDescent="0.3">
      <c r="DR230" s="7"/>
      <c r="DS230" s="7"/>
      <c r="DT230" s="7"/>
      <c r="DU230" s="7"/>
      <c r="DV230" s="7"/>
      <c r="DW230" s="7"/>
      <c r="DX230" s="9"/>
    </row>
    <row r="231" spans="122:128" x14ac:dyDescent="0.3">
      <c r="DR231" s="7"/>
      <c r="DS231" s="7"/>
      <c r="DT231" s="7"/>
      <c r="DU231" s="7"/>
      <c r="DV231" s="7"/>
      <c r="DW231" s="7"/>
      <c r="DX231" s="9"/>
    </row>
    <row r="232" spans="122:128" x14ac:dyDescent="0.3">
      <c r="DR232" s="7"/>
      <c r="DS232" s="7"/>
      <c r="DT232" s="7"/>
      <c r="DU232" s="7"/>
      <c r="DV232" s="7"/>
      <c r="DW232" s="7"/>
      <c r="DX232" s="9"/>
    </row>
    <row r="233" spans="122:128" x14ac:dyDescent="0.3">
      <c r="DR233" s="7"/>
      <c r="DS233" s="7"/>
      <c r="DT233" s="7"/>
      <c r="DU233" s="7"/>
      <c r="DV233" s="7"/>
      <c r="DW233" s="7"/>
      <c r="DX233" s="9"/>
    </row>
    <row r="234" spans="122:128" x14ac:dyDescent="0.3">
      <c r="DR234" s="7"/>
      <c r="DS234" s="7"/>
      <c r="DT234" s="7"/>
      <c r="DU234" s="7"/>
      <c r="DV234" s="7"/>
      <c r="DW234" s="7"/>
      <c r="DX234" s="9"/>
    </row>
    <row r="235" spans="122:128" x14ac:dyDescent="0.3">
      <c r="DR235" s="7"/>
      <c r="DS235" s="7"/>
      <c r="DT235" s="7"/>
      <c r="DU235" s="7"/>
      <c r="DV235" s="7"/>
      <c r="DW235" s="7"/>
      <c r="DX235" s="9"/>
    </row>
    <row r="236" spans="122:128" x14ac:dyDescent="0.3">
      <c r="DR236" s="7"/>
      <c r="DS236" s="7"/>
      <c r="DT236" s="7"/>
      <c r="DU236" s="7"/>
      <c r="DV236" s="7"/>
      <c r="DW236" s="7"/>
      <c r="DX236" s="9"/>
    </row>
    <row r="237" spans="122:128" x14ac:dyDescent="0.3">
      <c r="DR237" s="7"/>
      <c r="DS237" s="7"/>
      <c r="DT237" s="7"/>
      <c r="DU237" s="7"/>
      <c r="DV237" s="7"/>
      <c r="DW237" s="7"/>
      <c r="DX237" s="9"/>
    </row>
    <row r="238" spans="122:128" x14ac:dyDescent="0.3">
      <c r="DR238" s="7"/>
      <c r="DS238" s="7"/>
      <c r="DT238" s="7"/>
      <c r="DU238" s="7"/>
      <c r="DV238" s="7"/>
      <c r="DW238" s="7"/>
      <c r="DX238" s="9"/>
    </row>
    <row r="239" spans="122:128" x14ac:dyDescent="0.3">
      <c r="DR239" s="7"/>
      <c r="DS239" s="7"/>
      <c r="DT239" s="7"/>
      <c r="DU239" s="7"/>
      <c r="DV239" s="7"/>
      <c r="DW239" s="7"/>
      <c r="DX239" s="9"/>
    </row>
    <row r="240" spans="122:128" x14ac:dyDescent="0.3">
      <c r="DR240" s="7"/>
      <c r="DS240" s="7"/>
      <c r="DT240" s="7"/>
      <c r="DU240" s="7"/>
      <c r="DV240" s="7"/>
      <c r="DW240" s="7"/>
      <c r="DX240" s="9"/>
    </row>
    <row r="241" spans="122:128" x14ac:dyDescent="0.3">
      <c r="DR241" s="7"/>
      <c r="DS241" s="7"/>
      <c r="DT241" s="7"/>
      <c r="DU241" s="7"/>
      <c r="DV241" s="7"/>
      <c r="DW241" s="7"/>
      <c r="DX241" s="9"/>
    </row>
    <row r="242" spans="122:128" x14ac:dyDescent="0.3">
      <c r="DR242" s="7"/>
      <c r="DS242" s="7"/>
      <c r="DT242" s="7"/>
      <c r="DU242" s="7"/>
      <c r="DV242" s="7"/>
      <c r="DW242" s="7"/>
      <c r="DX242" s="9"/>
    </row>
    <row r="243" spans="122:128" x14ac:dyDescent="0.3">
      <c r="DR243" s="7"/>
      <c r="DS243" s="7"/>
      <c r="DT243" s="7"/>
      <c r="DU243" s="7"/>
      <c r="DV243" s="7"/>
      <c r="DW243" s="7"/>
      <c r="DX243" s="9"/>
    </row>
    <row r="244" spans="122:128" x14ac:dyDescent="0.3">
      <c r="DR244" s="7"/>
      <c r="DS244" s="7"/>
      <c r="DT244" s="7"/>
      <c r="DU244" s="7"/>
      <c r="DV244" s="7"/>
      <c r="DW244" s="7"/>
      <c r="DX244" s="9"/>
    </row>
    <row r="245" spans="122:128" x14ac:dyDescent="0.3">
      <c r="DR245" s="7"/>
      <c r="DS245" s="7"/>
      <c r="DT245" s="7"/>
      <c r="DU245" s="7"/>
      <c r="DV245" s="7"/>
      <c r="DW245" s="7"/>
      <c r="DX245" s="9"/>
    </row>
    <row r="246" spans="122:128" x14ac:dyDescent="0.3">
      <c r="DR246" s="7"/>
      <c r="DS246" s="7"/>
      <c r="DT246" s="7"/>
      <c r="DU246" s="7"/>
      <c r="DV246" s="7"/>
      <c r="DW246" s="7"/>
      <c r="DX246" s="9"/>
    </row>
    <row r="247" spans="122:128" x14ac:dyDescent="0.3">
      <c r="DR247" s="7"/>
      <c r="DS247" s="7"/>
      <c r="DT247" s="7"/>
      <c r="DU247" s="7"/>
      <c r="DV247" s="7"/>
      <c r="DW247" s="7"/>
      <c r="DX247" s="9"/>
    </row>
    <row r="248" spans="122:128" x14ac:dyDescent="0.3">
      <c r="DR248" s="7"/>
      <c r="DS248" s="7"/>
      <c r="DT248" s="7"/>
      <c r="DU248" s="7"/>
      <c r="DV248" s="7"/>
      <c r="DW248" s="7"/>
      <c r="DX248" s="9"/>
    </row>
    <row r="249" spans="122:128" x14ac:dyDescent="0.3">
      <c r="DR249" s="7"/>
      <c r="DS249" s="7"/>
      <c r="DT249" s="7"/>
      <c r="DU249" s="7"/>
      <c r="DV249" s="7"/>
      <c r="DW249" s="7"/>
      <c r="DX249" s="9"/>
    </row>
    <row r="250" spans="122:128" x14ac:dyDescent="0.3">
      <c r="DR250" s="7"/>
      <c r="DS250" s="7"/>
      <c r="DT250" s="7"/>
      <c r="DU250" s="7"/>
      <c r="DV250" s="7"/>
      <c r="DW250" s="7"/>
      <c r="DX250" s="9"/>
    </row>
    <row r="251" spans="122:128" x14ac:dyDescent="0.3">
      <c r="DR251" s="7"/>
      <c r="DS251" s="7"/>
      <c r="DT251" s="7"/>
      <c r="DU251" s="7"/>
      <c r="DV251" s="7"/>
      <c r="DW251" s="7"/>
      <c r="DX251" s="9"/>
    </row>
    <row r="252" spans="122:128" x14ac:dyDescent="0.3">
      <c r="DR252" s="7"/>
      <c r="DS252" s="7"/>
      <c r="DT252" s="7"/>
      <c r="DU252" s="7"/>
      <c r="DV252" s="7"/>
      <c r="DW252" s="7"/>
      <c r="DX252" s="9"/>
    </row>
    <row r="253" spans="122:128" x14ac:dyDescent="0.3">
      <c r="DR253" s="7"/>
      <c r="DS253" s="7"/>
      <c r="DT253" s="7"/>
      <c r="DU253" s="7"/>
      <c r="DV253" s="7"/>
      <c r="DW253" s="7"/>
      <c r="DX253" s="9"/>
    </row>
    <row r="254" spans="122:128" x14ac:dyDescent="0.3">
      <c r="DR254" s="7"/>
      <c r="DS254" s="7"/>
      <c r="DT254" s="7"/>
      <c r="DU254" s="7"/>
      <c r="DV254" s="7"/>
      <c r="DW254" s="7"/>
      <c r="DX254" s="9"/>
    </row>
    <row r="255" spans="122:128" x14ac:dyDescent="0.3">
      <c r="DR255" s="7"/>
      <c r="DS255" s="7"/>
      <c r="DT255" s="7"/>
      <c r="DU255" s="7"/>
      <c r="DV255" s="7"/>
      <c r="DW255" s="7"/>
      <c r="DX255" s="9"/>
    </row>
    <row r="256" spans="122:128" x14ac:dyDescent="0.3">
      <c r="DR256" s="7"/>
      <c r="DS256" s="7"/>
      <c r="DT256" s="7"/>
      <c r="DU256" s="7"/>
      <c r="DV256" s="7"/>
      <c r="DW256" s="7"/>
      <c r="DX256" s="9"/>
    </row>
    <row r="257" spans="122:128" x14ac:dyDescent="0.3">
      <c r="DR257" s="7"/>
      <c r="DS257" s="7"/>
      <c r="DT257" s="7"/>
      <c r="DU257" s="7"/>
      <c r="DV257" s="7"/>
      <c r="DW257" s="7"/>
      <c r="DX257" s="9"/>
    </row>
    <row r="258" spans="122:128" x14ac:dyDescent="0.3">
      <c r="DR258" s="7"/>
      <c r="DS258" s="7"/>
      <c r="DT258" s="7"/>
      <c r="DU258" s="7"/>
      <c r="DV258" s="7"/>
      <c r="DW258" s="7"/>
      <c r="DX258" s="9"/>
    </row>
    <row r="259" spans="122:128" x14ac:dyDescent="0.3">
      <c r="DR259" s="7"/>
      <c r="DS259" s="7"/>
      <c r="DT259" s="7"/>
      <c r="DU259" s="7"/>
      <c r="DV259" s="7"/>
      <c r="DW259" s="7"/>
      <c r="DX259" s="9"/>
    </row>
    <row r="260" spans="122:128" x14ac:dyDescent="0.3">
      <c r="DR260" s="7"/>
      <c r="DS260" s="7"/>
      <c r="DT260" s="7"/>
      <c r="DU260" s="7"/>
      <c r="DV260" s="7"/>
      <c r="DW260" s="7"/>
      <c r="DX260" s="9"/>
    </row>
    <row r="261" spans="122:128" x14ac:dyDescent="0.3">
      <c r="DR261" s="7"/>
      <c r="DS261" s="7"/>
      <c r="DT261" s="7"/>
      <c r="DU261" s="7"/>
      <c r="DV261" s="7"/>
      <c r="DW261" s="7"/>
      <c r="DX261" s="9"/>
    </row>
    <row r="262" spans="122:128" x14ac:dyDescent="0.3">
      <c r="DR262" s="7"/>
      <c r="DS262" s="7"/>
      <c r="DT262" s="7"/>
      <c r="DU262" s="7"/>
      <c r="DV262" s="7"/>
      <c r="DW262" s="7"/>
      <c r="DX262" s="9"/>
    </row>
    <row r="263" spans="122:128" x14ac:dyDescent="0.3">
      <c r="DR263" s="7"/>
      <c r="DS263" s="7"/>
      <c r="DT263" s="7"/>
      <c r="DU263" s="7"/>
      <c r="DV263" s="7"/>
      <c r="DW263" s="7"/>
      <c r="DX263" s="9"/>
    </row>
    <row r="264" spans="122:128" x14ac:dyDescent="0.3">
      <c r="DR264" s="7"/>
      <c r="DS264" s="7"/>
      <c r="DT264" s="7"/>
      <c r="DU264" s="7"/>
      <c r="DV264" s="7"/>
      <c r="DW264" s="7"/>
      <c r="DX264" s="9"/>
    </row>
    <row r="265" spans="122:128" x14ac:dyDescent="0.3">
      <c r="DR265" s="7"/>
      <c r="DS265" s="7"/>
      <c r="DT265" s="7"/>
      <c r="DU265" s="7"/>
      <c r="DV265" s="7"/>
      <c r="DW265" s="7"/>
      <c r="DX265" s="9"/>
    </row>
    <row r="266" spans="122:128" x14ac:dyDescent="0.3">
      <c r="DR266" s="7"/>
      <c r="DS266" s="7"/>
      <c r="DT266" s="7"/>
      <c r="DU266" s="7"/>
      <c r="DV266" s="7"/>
      <c r="DW266" s="7"/>
      <c r="DX266" s="9"/>
    </row>
    <row r="267" spans="122:128" x14ac:dyDescent="0.3">
      <c r="DR267" s="7"/>
      <c r="DS267" s="7"/>
      <c r="DT267" s="7"/>
      <c r="DU267" s="7"/>
      <c r="DV267" s="7"/>
      <c r="DW267" s="7"/>
      <c r="DX267" s="9"/>
    </row>
    <row r="268" spans="122:128" x14ac:dyDescent="0.3">
      <c r="DR268" s="7"/>
      <c r="DS268" s="7"/>
      <c r="DT268" s="7"/>
      <c r="DU268" s="7"/>
      <c r="DV268" s="7"/>
      <c r="DW268" s="7"/>
      <c r="DX268" s="9"/>
    </row>
    <row r="269" spans="122:128" x14ac:dyDescent="0.3">
      <c r="DR269" s="7"/>
      <c r="DS269" s="7"/>
      <c r="DT269" s="7"/>
      <c r="DU269" s="7"/>
      <c r="DV269" s="7"/>
      <c r="DW269" s="7"/>
      <c r="DX269" s="9"/>
    </row>
    <row r="270" spans="122:128" x14ac:dyDescent="0.3">
      <c r="DR270" s="7"/>
      <c r="DS270" s="7"/>
      <c r="DT270" s="7"/>
      <c r="DU270" s="7"/>
      <c r="DV270" s="7"/>
      <c r="DW270" s="7"/>
      <c r="DX270" s="9"/>
    </row>
    <row r="271" spans="122:128" x14ac:dyDescent="0.3">
      <c r="DR271" s="7"/>
      <c r="DS271" s="7"/>
      <c r="DT271" s="7"/>
      <c r="DU271" s="7"/>
      <c r="DV271" s="7"/>
      <c r="DW271" s="7"/>
      <c r="DX271" s="9"/>
    </row>
    <row r="272" spans="122:128" x14ac:dyDescent="0.3">
      <c r="DR272" s="7"/>
      <c r="DS272" s="7"/>
      <c r="DT272" s="7"/>
      <c r="DU272" s="7"/>
      <c r="DV272" s="7"/>
      <c r="DW272" s="7"/>
      <c r="DX272" s="9"/>
    </row>
    <row r="273" spans="122:128" x14ac:dyDescent="0.3">
      <c r="DR273" s="7"/>
      <c r="DS273" s="7"/>
      <c r="DT273" s="7"/>
      <c r="DU273" s="7"/>
      <c r="DV273" s="7"/>
      <c r="DW273" s="7"/>
      <c r="DX273" s="9"/>
    </row>
    <row r="274" spans="122:128" x14ac:dyDescent="0.3">
      <c r="DR274" s="7"/>
      <c r="DS274" s="7"/>
      <c r="DT274" s="7"/>
      <c r="DU274" s="7"/>
      <c r="DV274" s="7"/>
      <c r="DW274" s="7"/>
      <c r="DX274" s="9"/>
    </row>
    <row r="275" spans="122:128" x14ac:dyDescent="0.3">
      <c r="DR275" s="7"/>
      <c r="DS275" s="7"/>
      <c r="DT275" s="7"/>
      <c r="DU275" s="7"/>
      <c r="DV275" s="7"/>
      <c r="DW275" s="7"/>
      <c r="DX275" s="9"/>
    </row>
    <row r="276" spans="122:128" x14ac:dyDescent="0.3">
      <c r="DR276" s="7"/>
      <c r="DS276" s="7"/>
      <c r="DT276" s="7"/>
      <c r="DU276" s="7"/>
      <c r="DV276" s="7"/>
      <c r="DW276" s="7"/>
      <c r="DX276" s="9"/>
    </row>
    <row r="277" spans="122:128" x14ac:dyDescent="0.3">
      <c r="DR277" s="7"/>
      <c r="DS277" s="7"/>
      <c r="DT277" s="7"/>
      <c r="DU277" s="7"/>
      <c r="DV277" s="7"/>
      <c r="DW277" s="7"/>
      <c r="DX277" s="9"/>
    </row>
    <row r="278" spans="122:128" x14ac:dyDescent="0.3">
      <c r="DR278" s="7"/>
      <c r="DS278" s="7"/>
      <c r="DT278" s="7"/>
      <c r="DU278" s="7"/>
      <c r="DV278" s="7"/>
      <c r="DW278" s="7"/>
      <c r="DX278" s="9"/>
    </row>
    <row r="279" spans="122:128" x14ac:dyDescent="0.3">
      <c r="DR279" s="7"/>
      <c r="DS279" s="7"/>
      <c r="DT279" s="7"/>
      <c r="DU279" s="7"/>
      <c r="DV279" s="7"/>
      <c r="DW279" s="7"/>
      <c r="DX279" s="9"/>
    </row>
    <row r="280" spans="122:128" x14ac:dyDescent="0.3">
      <c r="DR280" s="7"/>
      <c r="DS280" s="7"/>
      <c r="DT280" s="7"/>
      <c r="DU280" s="7"/>
      <c r="DV280" s="7"/>
      <c r="DW280" s="7"/>
      <c r="DX280" s="9"/>
    </row>
    <row r="281" spans="122:128" x14ac:dyDescent="0.3">
      <c r="DR281" s="7"/>
      <c r="DS281" s="7"/>
      <c r="DT281" s="7"/>
      <c r="DU281" s="7"/>
      <c r="DV281" s="7"/>
      <c r="DW281" s="7"/>
      <c r="DX281" s="9"/>
    </row>
    <row r="282" spans="122:128" x14ac:dyDescent="0.3">
      <c r="DR282" s="7"/>
      <c r="DS282" s="7"/>
      <c r="DT282" s="7"/>
      <c r="DU282" s="7"/>
      <c r="DV282" s="7"/>
      <c r="DW282" s="7"/>
      <c r="DX282" s="9"/>
    </row>
    <row r="283" spans="122:128" x14ac:dyDescent="0.3">
      <c r="DR283" s="7"/>
      <c r="DS283" s="7"/>
      <c r="DT283" s="7"/>
      <c r="DU283" s="7"/>
      <c r="DV283" s="7"/>
      <c r="DW283" s="7"/>
      <c r="DX283" s="9"/>
    </row>
    <row r="284" spans="122:128" x14ac:dyDescent="0.3">
      <c r="DR284" s="7"/>
      <c r="DS284" s="7"/>
      <c r="DT284" s="7"/>
      <c r="DU284" s="7"/>
      <c r="DV284" s="7"/>
      <c r="DW284" s="7"/>
      <c r="DX284" s="9"/>
    </row>
    <row r="285" spans="122:128" x14ac:dyDescent="0.3">
      <c r="DR285" s="7"/>
      <c r="DS285" s="7"/>
      <c r="DT285" s="7"/>
      <c r="DU285" s="7"/>
      <c r="DV285" s="7"/>
      <c r="DW285" s="7"/>
      <c r="DX285" s="9"/>
    </row>
    <row r="286" spans="122:128" x14ac:dyDescent="0.3">
      <c r="DR286" s="7"/>
      <c r="DS286" s="7"/>
      <c r="DT286" s="7"/>
      <c r="DU286" s="7"/>
      <c r="DV286" s="7"/>
      <c r="DW286" s="7"/>
      <c r="DX286" s="9"/>
    </row>
    <row r="287" spans="122:128" x14ac:dyDescent="0.3">
      <c r="DR287" s="7"/>
      <c r="DS287" s="7"/>
      <c r="DT287" s="7"/>
      <c r="DU287" s="7"/>
      <c r="DV287" s="7"/>
      <c r="DW287" s="7"/>
      <c r="DX287" s="9"/>
    </row>
    <row r="288" spans="122:128" x14ac:dyDescent="0.3">
      <c r="DR288" s="7"/>
      <c r="DS288" s="7"/>
      <c r="DT288" s="7"/>
      <c r="DU288" s="7"/>
      <c r="DV288" s="7"/>
      <c r="DW288" s="7"/>
      <c r="DX288" s="9"/>
    </row>
    <row r="289" spans="122:128" x14ac:dyDescent="0.3">
      <c r="DR289" s="7"/>
      <c r="DS289" s="7"/>
      <c r="DT289" s="7"/>
      <c r="DU289" s="7"/>
      <c r="DV289" s="7"/>
      <c r="DW289" s="7"/>
      <c r="DX289" s="9"/>
    </row>
    <row r="290" spans="122:128" x14ac:dyDescent="0.3">
      <c r="DR290" s="7"/>
      <c r="DS290" s="7"/>
      <c r="DT290" s="7"/>
      <c r="DU290" s="7"/>
      <c r="DV290" s="7"/>
      <c r="DW290" s="7"/>
      <c r="DX290" s="9"/>
    </row>
    <row r="291" spans="122:128" x14ac:dyDescent="0.3">
      <c r="DR291" s="7"/>
      <c r="DS291" s="7"/>
      <c r="DT291" s="7"/>
      <c r="DU291" s="7"/>
      <c r="DV291" s="7"/>
      <c r="DW291" s="7"/>
      <c r="DX291" s="9"/>
    </row>
    <row r="292" spans="122:128" x14ac:dyDescent="0.3">
      <c r="DR292" s="7"/>
      <c r="DS292" s="7"/>
      <c r="DT292" s="7"/>
      <c r="DU292" s="7"/>
      <c r="DV292" s="7"/>
      <c r="DW292" s="7"/>
      <c r="DX292" s="9"/>
    </row>
    <row r="293" spans="122:128" x14ac:dyDescent="0.3">
      <c r="DR293" s="7"/>
      <c r="DS293" s="7"/>
      <c r="DT293" s="7"/>
      <c r="DU293" s="7"/>
      <c r="DV293" s="7"/>
      <c r="DW293" s="7"/>
      <c r="DX293" s="9"/>
    </row>
    <row r="294" spans="122:128" x14ac:dyDescent="0.3">
      <c r="DR294" s="7"/>
      <c r="DS294" s="7"/>
      <c r="DT294" s="7"/>
      <c r="DU294" s="7"/>
      <c r="DV294" s="7"/>
      <c r="DW294" s="7"/>
      <c r="DX294" s="9"/>
    </row>
    <row r="295" spans="122:128" x14ac:dyDescent="0.3">
      <c r="DR295" s="7"/>
      <c r="DS295" s="7"/>
      <c r="DT295" s="7"/>
      <c r="DU295" s="7"/>
      <c r="DV295" s="7"/>
      <c r="DW295" s="7"/>
      <c r="DX295" s="9"/>
    </row>
    <row r="296" spans="122:128" x14ac:dyDescent="0.3">
      <c r="DR296" s="7"/>
      <c r="DS296" s="7"/>
      <c r="DT296" s="7"/>
      <c r="DU296" s="7"/>
      <c r="DV296" s="7"/>
      <c r="DW296" s="7"/>
      <c r="DX296" s="9"/>
    </row>
    <row r="297" spans="122:128" x14ac:dyDescent="0.3">
      <c r="DR297" s="7"/>
      <c r="DS297" s="7"/>
      <c r="DT297" s="7"/>
      <c r="DU297" s="7"/>
      <c r="DV297" s="7"/>
      <c r="DW297" s="7"/>
      <c r="DX297" s="9"/>
    </row>
    <row r="298" spans="122:128" x14ac:dyDescent="0.3">
      <c r="DR298" s="7"/>
      <c r="DS298" s="7"/>
      <c r="DT298" s="7"/>
      <c r="DU298" s="7"/>
      <c r="DV298" s="7"/>
      <c r="DW298" s="7"/>
      <c r="DX298" s="9"/>
    </row>
    <row r="299" spans="122:128" x14ac:dyDescent="0.3">
      <c r="DR299" s="7"/>
      <c r="DS299" s="7"/>
      <c r="DT299" s="7"/>
      <c r="DU299" s="7"/>
      <c r="DV299" s="7"/>
      <c r="DW299" s="7"/>
      <c r="DX299" s="9"/>
    </row>
    <row r="300" spans="122:128" x14ac:dyDescent="0.3">
      <c r="DR300" s="7"/>
      <c r="DS300" s="7"/>
      <c r="DT300" s="7"/>
      <c r="DU300" s="7"/>
      <c r="DV300" s="7"/>
      <c r="DW300" s="7"/>
      <c r="DX300" s="9"/>
    </row>
    <row r="301" spans="122:128" x14ac:dyDescent="0.3">
      <c r="DR301" s="7"/>
      <c r="DS301" s="7"/>
      <c r="DT301" s="7"/>
      <c r="DU301" s="7"/>
      <c r="DV301" s="7"/>
      <c r="DW301" s="7"/>
      <c r="DX301" s="9"/>
    </row>
    <row r="302" spans="122:128" x14ac:dyDescent="0.3">
      <c r="DR302" s="7"/>
      <c r="DS302" s="7"/>
      <c r="DT302" s="7"/>
      <c r="DU302" s="7"/>
      <c r="DV302" s="7"/>
      <c r="DW302" s="7"/>
      <c r="DX302" s="9"/>
    </row>
    <row r="303" spans="122:128" x14ac:dyDescent="0.3">
      <c r="DR303" s="7"/>
      <c r="DS303" s="7"/>
      <c r="DT303" s="7"/>
      <c r="DU303" s="7"/>
      <c r="DV303" s="7"/>
      <c r="DW303" s="7"/>
      <c r="DX303" s="9"/>
    </row>
    <row r="304" spans="122:128" x14ac:dyDescent="0.3">
      <c r="DR304" s="7"/>
      <c r="DS304" s="7"/>
      <c r="DT304" s="7"/>
      <c r="DU304" s="7"/>
      <c r="DV304" s="7"/>
      <c r="DW304" s="7"/>
      <c r="DX304" s="9"/>
    </row>
    <row r="305" spans="122:128" x14ac:dyDescent="0.3">
      <c r="DR305" s="7"/>
      <c r="DS305" s="7"/>
      <c r="DT305" s="7"/>
      <c r="DU305" s="7"/>
      <c r="DV305" s="7"/>
      <c r="DW305" s="7"/>
      <c r="DX305" s="9"/>
    </row>
    <row r="306" spans="122:128" x14ac:dyDescent="0.3">
      <c r="DR306" s="7"/>
      <c r="DS306" s="7"/>
      <c r="DT306" s="7"/>
      <c r="DU306" s="7"/>
      <c r="DV306" s="7"/>
      <c r="DW306" s="7"/>
      <c r="DX306" s="9"/>
    </row>
    <row r="307" spans="122:128" x14ac:dyDescent="0.3">
      <c r="DR307" s="7"/>
      <c r="DS307" s="7"/>
      <c r="DT307" s="7"/>
      <c r="DU307" s="7"/>
      <c r="DV307" s="7"/>
      <c r="DW307" s="7"/>
      <c r="DX307" s="9"/>
    </row>
    <row r="308" spans="122:128" x14ac:dyDescent="0.3">
      <c r="DR308" s="7"/>
      <c r="DS308" s="7"/>
      <c r="DT308" s="7"/>
      <c r="DU308" s="7"/>
      <c r="DV308" s="7"/>
      <c r="DW308" s="7"/>
      <c r="DX308" s="9"/>
    </row>
    <row r="309" spans="122:128" x14ac:dyDescent="0.3">
      <c r="DR309" s="7"/>
      <c r="DS309" s="7"/>
      <c r="DT309" s="7"/>
      <c r="DU309" s="7"/>
      <c r="DV309" s="7"/>
      <c r="DW309" s="7"/>
      <c r="DX309" s="9"/>
    </row>
    <row r="310" spans="122:128" x14ac:dyDescent="0.3">
      <c r="DR310" s="7"/>
      <c r="DS310" s="7"/>
      <c r="DT310" s="7"/>
      <c r="DU310" s="7"/>
      <c r="DV310" s="7"/>
      <c r="DW310" s="7"/>
      <c r="DX310" s="9"/>
    </row>
    <row r="311" spans="122:128" x14ac:dyDescent="0.3">
      <c r="DR311" s="7"/>
      <c r="DS311" s="7"/>
      <c r="DT311" s="7"/>
      <c r="DU311" s="7"/>
      <c r="DV311" s="7"/>
      <c r="DW311" s="7"/>
      <c r="DX311" s="9"/>
    </row>
    <row r="312" spans="122:128" x14ac:dyDescent="0.3">
      <c r="DR312" s="7"/>
      <c r="DS312" s="7"/>
      <c r="DT312" s="7"/>
      <c r="DU312" s="7"/>
      <c r="DV312" s="7"/>
      <c r="DW312" s="7"/>
      <c r="DX312" s="9"/>
    </row>
    <row r="313" spans="122:128" x14ac:dyDescent="0.3">
      <c r="DR313" s="7"/>
      <c r="DS313" s="7"/>
      <c r="DT313" s="7"/>
      <c r="DU313" s="7"/>
      <c r="DV313" s="7"/>
      <c r="DW313" s="7"/>
      <c r="DX313" s="9"/>
    </row>
    <row r="314" spans="122:128" x14ac:dyDescent="0.3">
      <c r="DR314" s="7"/>
      <c r="DS314" s="7"/>
      <c r="DT314" s="7"/>
      <c r="DU314" s="7"/>
      <c r="DV314" s="7"/>
      <c r="DW314" s="7"/>
      <c r="DX314" s="9"/>
    </row>
    <row r="315" spans="122:128" x14ac:dyDescent="0.3">
      <c r="DR315" s="7"/>
      <c r="DS315" s="7"/>
      <c r="DT315" s="7"/>
      <c r="DU315" s="7"/>
      <c r="DV315" s="7"/>
      <c r="DW315" s="7"/>
      <c r="DX315" s="9"/>
    </row>
    <row r="316" spans="122:128" x14ac:dyDescent="0.3">
      <c r="DR316" s="7"/>
      <c r="DS316" s="7"/>
      <c r="DT316" s="7"/>
      <c r="DU316" s="7"/>
      <c r="DV316" s="7"/>
      <c r="DW316" s="7"/>
      <c r="DX316" s="9"/>
    </row>
    <row r="317" spans="122:128" x14ac:dyDescent="0.3">
      <c r="DR317" s="7"/>
      <c r="DS317" s="7"/>
      <c r="DT317" s="7"/>
      <c r="DU317" s="7"/>
      <c r="DV317" s="7"/>
      <c r="DW317" s="7"/>
      <c r="DX317" s="9"/>
    </row>
    <row r="318" spans="122:128" x14ac:dyDescent="0.3">
      <c r="DR318" s="7"/>
      <c r="DS318" s="7"/>
      <c r="DT318" s="7"/>
      <c r="DU318" s="7"/>
      <c r="DV318" s="7"/>
      <c r="DW318" s="7"/>
      <c r="DX318" s="9"/>
    </row>
    <row r="319" spans="122:128" x14ac:dyDescent="0.3">
      <c r="DR319" s="7"/>
      <c r="DS319" s="7"/>
      <c r="DT319" s="7"/>
      <c r="DU319" s="7"/>
      <c r="DV319" s="7"/>
      <c r="DW319" s="7"/>
      <c r="DX319" s="9"/>
    </row>
    <row r="320" spans="122:128" x14ac:dyDescent="0.3">
      <c r="DR320" s="7"/>
      <c r="DS320" s="7"/>
      <c r="DT320" s="7"/>
      <c r="DU320" s="7"/>
      <c r="DV320" s="7"/>
      <c r="DW320" s="7"/>
      <c r="DX320" s="9"/>
    </row>
    <row r="321" spans="122:128" x14ac:dyDescent="0.3">
      <c r="DR321" s="7"/>
      <c r="DS321" s="7"/>
      <c r="DT321" s="7"/>
      <c r="DU321" s="7"/>
      <c r="DV321" s="7"/>
      <c r="DW321" s="7"/>
      <c r="DX321" s="9"/>
    </row>
    <row r="322" spans="122:128" x14ac:dyDescent="0.3">
      <c r="DR322" s="7"/>
      <c r="DS322" s="7"/>
      <c r="DT322" s="7"/>
      <c r="DU322" s="7"/>
      <c r="DV322" s="7"/>
      <c r="DW322" s="7"/>
      <c r="DX322" s="9"/>
    </row>
    <row r="323" spans="122:128" x14ac:dyDescent="0.3">
      <c r="DR323" s="7"/>
      <c r="DS323" s="7"/>
      <c r="DT323" s="7"/>
      <c r="DU323" s="7"/>
      <c r="DV323" s="7"/>
      <c r="DW323" s="7"/>
      <c r="DX323" s="9"/>
    </row>
    <row r="324" spans="122:128" x14ac:dyDescent="0.3">
      <c r="DR324" s="7"/>
      <c r="DS324" s="7"/>
      <c r="DT324" s="7"/>
      <c r="DU324" s="7"/>
      <c r="DV324" s="7"/>
      <c r="DW324" s="7"/>
      <c r="DX324" s="9"/>
    </row>
    <row r="325" spans="122:128" x14ac:dyDescent="0.3">
      <c r="DR325" s="7"/>
      <c r="DS325" s="7"/>
      <c r="DT325" s="7"/>
      <c r="DU325" s="7"/>
      <c r="DV325" s="7"/>
      <c r="DW325" s="7"/>
      <c r="DX325" s="9"/>
    </row>
    <row r="326" spans="122:128" x14ac:dyDescent="0.3">
      <c r="DR326" s="7"/>
      <c r="DS326" s="7"/>
      <c r="DT326" s="7"/>
      <c r="DU326" s="7"/>
      <c r="DV326" s="7"/>
      <c r="DW326" s="7"/>
      <c r="DX326" s="9"/>
    </row>
    <row r="327" spans="122:128" x14ac:dyDescent="0.3">
      <c r="DR327" s="7"/>
      <c r="DS327" s="7"/>
      <c r="DT327" s="7"/>
      <c r="DU327" s="7"/>
      <c r="DV327" s="7"/>
      <c r="DW327" s="7"/>
      <c r="DX327" s="9"/>
    </row>
    <row r="328" spans="122:128" x14ac:dyDescent="0.3">
      <c r="DR328" s="7"/>
      <c r="DS328" s="7"/>
      <c r="DT328" s="7"/>
      <c r="DU328" s="7"/>
      <c r="DV328" s="7"/>
      <c r="DW328" s="7"/>
      <c r="DX328" s="9"/>
    </row>
    <row r="329" spans="122:128" x14ac:dyDescent="0.3">
      <c r="DR329" s="7"/>
      <c r="DS329" s="7"/>
      <c r="DT329" s="7"/>
      <c r="DU329" s="7"/>
      <c r="DV329" s="7"/>
      <c r="DW329" s="7"/>
      <c r="DX329" s="9"/>
    </row>
    <row r="330" spans="122:128" x14ac:dyDescent="0.3">
      <c r="DR330" s="7"/>
      <c r="DS330" s="7"/>
      <c r="DT330" s="7"/>
      <c r="DU330" s="7"/>
      <c r="DV330" s="7"/>
      <c r="DW330" s="7"/>
      <c r="DX330" s="9"/>
    </row>
    <row r="331" spans="122:128" x14ac:dyDescent="0.3">
      <c r="DR331" s="7"/>
      <c r="DS331" s="7"/>
      <c r="DT331" s="7"/>
      <c r="DU331" s="7"/>
      <c r="DV331" s="7"/>
      <c r="DW331" s="7"/>
      <c r="DX331" s="9"/>
    </row>
    <row r="332" spans="122:128" x14ac:dyDescent="0.3">
      <c r="DR332" s="7"/>
      <c r="DS332" s="7"/>
      <c r="DT332" s="7"/>
      <c r="DU332" s="7"/>
      <c r="DV332" s="7"/>
      <c r="DW332" s="7"/>
      <c r="DX332" s="9"/>
    </row>
    <row r="333" spans="122:128" x14ac:dyDescent="0.3">
      <c r="DR333" s="7"/>
      <c r="DS333" s="7"/>
      <c r="DT333" s="7"/>
      <c r="DU333" s="7"/>
      <c r="DV333" s="7"/>
      <c r="DW333" s="7"/>
      <c r="DX333" s="9"/>
    </row>
  </sheetData>
  <mergeCells count="20">
    <mergeCell ref="B137:D137"/>
    <mergeCell ref="B126:D126"/>
    <mergeCell ref="B136:D136"/>
    <mergeCell ref="B133:D133"/>
    <mergeCell ref="B127:D127"/>
    <mergeCell ref="B128:D128"/>
    <mergeCell ref="B129:D129"/>
    <mergeCell ref="B130:D130"/>
    <mergeCell ref="B132:D132"/>
    <mergeCell ref="B125:D125"/>
    <mergeCell ref="B134:D134"/>
    <mergeCell ref="B135:D135"/>
    <mergeCell ref="A62:C62"/>
    <mergeCell ref="A60:C60"/>
    <mergeCell ref="A68:C68"/>
    <mergeCell ref="A69:C69"/>
    <mergeCell ref="A63:C63"/>
    <mergeCell ref="A72:C72"/>
    <mergeCell ref="A70:C70"/>
    <mergeCell ref="A71:C71"/>
  </mergeCells>
  <conditionalFormatting sqref="B12:E15">
    <cfRule type="expression" priority="2">
      <formula>$B$47=2</formula>
    </cfRule>
  </conditionalFormatting>
  <conditionalFormatting sqref="C11:D11">
    <cfRule type="expression" priority="1">
      <formula>$B$47=2</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57"/>
  <sheetViews>
    <sheetView workbookViewId="0">
      <pane ySplit="1" topLeftCell="A2" activePane="bottomLeft" state="frozen"/>
      <selection activeCell="D9" sqref="D9"/>
      <selection pane="bottomLeft" activeCell="B5" sqref="B5"/>
    </sheetView>
  </sheetViews>
  <sheetFormatPr defaultRowHeight="14.4" x14ac:dyDescent="0.3"/>
  <cols>
    <col min="1" max="1" width="31.77734375" customWidth="1"/>
    <col min="2" max="2" width="15.21875" style="1" customWidth="1"/>
    <col min="3" max="3" width="9.77734375" customWidth="1"/>
    <col min="4" max="4" width="15" customWidth="1"/>
    <col min="5" max="5" width="10" style="1" customWidth="1"/>
    <col min="7" max="7" width="9.21875" customWidth="1"/>
    <col min="9" max="9" width="11.21875" customWidth="1"/>
  </cols>
  <sheetData>
    <row r="1" spans="1:8" ht="24" thickBot="1" x14ac:dyDescent="0.5">
      <c r="A1" s="335" t="s">
        <v>153</v>
      </c>
      <c r="B1" s="335"/>
      <c r="C1" s="335"/>
      <c r="D1" s="335"/>
      <c r="E1" s="335"/>
      <c r="F1" s="236" t="s">
        <v>449</v>
      </c>
      <c r="G1" s="7"/>
      <c r="H1" s="7"/>
    </row>
    <row r="2" spans="1:8" x14ac:dyDescent="0.3">
      <c r="C2" s="1"/>
      <c r="D2" s="6"/>
      <c r="E2" s="7"/>
      <c r="F2" s="7"/>
      <c r="G2" s="7"/>
      <c r="H2" s="7"/>
    </row>
    <row r="3" spans="1:8" x14ac:dyDescent="0.3">
      <c r="A3" s="330" t="s">
        <v>151</v>
      </c>
      <c r="B3" s="330"/>
      <c r="C3" s="330"/>
      <c r="D3" s="330"/>
      <c r="E3" s="330"/>
    </row>
    <row r="4" spans="1:8" ht="28.8" x14ac:dyDescent="0.3">
      <c r="A4" s="87" t="s">
        <v>112</v>
      </c>
      <c r="B4" s="20" t="s">
        <v>99</v>
      </c>
      <c r="C4" s="88" t="s">
        <v>91</v>
      </c>
      <c r="D4" s="73" t="s">
        <v>90</v>
      </c>
      <c r="E4" s="73" t="s">
        <v>80</v>
      </c>
      <c r="H4" s="74" t="s">
        <v>188</v>
      </c>
    </row>
    <row r="5" spans="1:8" x14ac:dyDescent="0.3">
      <c r="A5" s="65" t="s">
        <v>96</v>
      </c>
      <c r="B5" s="218"/>
      <c r="C5" s="219"/>
      <c r="D5" s="217"/>
      <c r="E5" s="217"/>
      <c r="H5" s="89">
        <f>IF(ISERR(IF(AND(D5&lt;&gt;0,Start!$B$29&lt;&gt;0),C5/D5*E5,0)),0,IF(AND(D5&lt;&gt;0,Start!$B$29&lt;&gt;0),C5/D5*E5,0))</f>
        <v>0</v>
      </c>
    </row>
    <row r="6" spans="1:8" x14ac:dyDescent="0.3">
      <c r="A6" s="65" t="s">
        <v>97</v>
      </c>
      <c r="B6" s="218"/>
      <c r="C6" s="219"/>
      <c r="D6" s="217"/>
      <c r="E6" s="217"/>
      <c r="H6" s="89">
        <f>IF(ISERR(IF(AND(D6&lt;&gt;0,Start!$B$29&lt;&gt;0),C6/D6*E6,0)),0,IF(AND(D6&lt;&gt;0,Start!$B$29&lt;&gt;0),C6/D6*E6,0))</f>
        <v>0</v>
      </c>
    </row>
    <row r="7" spans="1:8" x14ac:dyDescent="0.3">
      <c r="A7" s="65" t="s">
        <v>98</v>
      </c>
      <c r="B7" s="208"/>
      <c r="C7" s="219"/>
      <c r="D7" s="217"/>
      <c r="E7" s="217"/>
      <c r="H7" s="89">
        <f>IF(ISERR(IF(AND(D7&lt;&gt;0,Start!$B$29&lt;&gt;0),C7/D7*E7,0)),0,IF(AND(D7&lt;&gt;0,Start!$B$29&lt;&gt;0),C7/D7*E7,0))</f>
        <v>0</v>
      </c>
    </row>
    <row r="8" spans="1:8" x14ac:dyDescent="0.3">
      <c r="A8" s="65" t="s">
        <v>103</v>
      </c>
      <c r="B8" s="208"/>
      <c r="C8" s="219"/>
      <c r="D8" s="217"/>
      <c r="E8" s="217"/>
      <c r="H8" s="89">
        <f>IF(ISERR(IF(AND(D8&lt;&gt;0,Start!$B$29&lt;&gt;0),C8/D8*E8,0)),0,IF(AND(D8&lt;&gt;0,Start!$B$29&lt;&gt;0),C8/D8*E8,0))</f>
        <v>0</v>
      </c>
    </row>
    <row r="9" spans="1:8" x14ac:dyDescent="0.3">
      <c r="A9" s="65" t="s">
        <v>104</v>
      </c>
      <c r="B9" s="207"/>
      <c r="C9" s="220"/>
      <c r="D9" s="217"/>
      <c r="E9" s="217"/>
      <c r="H9" s="89">
        <f>IF(ISERR(IF(AND(D9&lt;&gt;0,Start!$B$29&lt;&gt;0),C9/D9*E9,0)),0,IF(AND(D9&lt;&gt;0,Start!$B$29&lt;&gt;0),C9/D9*E9,0))</f>
        <v>0</v>
      </c>
    </row>
    <row r="10" spans="1:8" x14ac:dyDescent="0.3">
      <c r="A10" s="2"/>
      <c r="B10" s="3"/>
      <c r="C10" s="2"/>
      <c r="D10" s="2"/>
      <c r="E10" s="3"/>
    </row>
    <row r="11" spans="1:8" ht="57.6" customHeight="1" x14ac:dyDescent="0.3">
      <c r="A11" s="87" t="s">
        <v>113</v>
      </c>
      <c r="B11" s="20" t="s">
        <v>99</v>
      </c>
      <c r="C11" s="88" t="s">
        <v>91</v>
      </c>
      <c r="D11" s="119" t="s">
        <v>90</v>
      </c>
      <c r="E11" s="72" t="s">
        <v>81</v>
      </c>
      <c r="H11" s="74" t="s">
        <v>188</v>
      </c>
    </row>
    <row r="12" spans="1:8" x14ac:dyDescent="0.3">
      <c r="A12" s="65" t="s">
        <v>24</v>
      </c>
      <c r="B12" s="208"/>
      <c r="C12" s="221"/>
      <c r="D12" s="222"/>
      <c r="E12" s="205"/>
      <c r="H12" s="89">
        <f>IF(ISERR(IF(AND(D12&lt;&gt;0,Start!$B$30&lt;&gt;0),C12/D12*E12/Start!$B$30,0)),0,IF(AND(D12&lt;&gt;0,Start!$B$30&lt;&gt;0),C12/D12*E12/Start!$B$30,0))</f>
        <v>0</v>
      </c>
    </row>
    <row r="13" spans="1:8" x14ac:dyDescent="0.3">
      <c r="A13" s="65" t="s">
        <v>135</v>
      </c>
      <c r="B13" s="208"/>
      <c r="C13" s="221"/>
      <c r="D13" s="222"/>
      <c r="E13" s="205"/>
      <c r="H13" s="89">
        <f>IF(ISERR(IF(AND(D13&lt;&gt;0,Start!$B$30&lt;&gt;0),C13/D13*E13/Start!$B$30,0)),0,IF(AND(D13&lt;&gt;0,Start!$B$30&lt;&gt;0),C13/D13*E13/Start!$B$30,0))</f>
        <v>0</v>
      </c>
    </row>
    <row r="14" spans="1:8" x14ac:dyDescent="0.3">
      <c r="A14" s="65" t="s">
        <v>26</v>
      </c>
      <c r="B14" s="208"/>
      <c r="C14" s="221"/>
      <c r="D14" s="222"/>
      <c r="E14" s="205"/>
      <c r="H14" s="89">
        <f>IF(ISERR(IF(AND(D14&lt;&gt;0,Start!$B$30&lt;&gt;0),C14/D14*E14/Start!$B$30,0)),0,IF(AND(D14&lt;&gt;0,Start!$B$30&lt;&gt;0),C14/D14*E14/Start!$B$30,0))</f>
        <v>0</v>
      </c>
    </row>
    <row r="15" spans="1:8" x14ac:dyDescent="0.3">
      <c r="A15" s="65" t="s">
        <v>189</v>
      </c>
      <c r="B15" s="208"/>
      <c r="C15" s="223"/>
      <c r="D15" s="222"/>
      <c r="E15" s="205"/>
      <c r="H15" s="89">
        <f>IF(ISERR(IF(AND(D15&lt;&gt;0,Start!$B$30&lt;&gt;0),C15/D15*E15/Start!$B$30,0)),0,IF(AND(D15&lt;&gt;0,Start!$B$30&lt;&gt;0),C15/D15*E15/Start!$B$30,0))</f>
        <v>0</v>
      </c>
    </row>
    <row r="16" spans="1:8" x14ac:dyDescent="0.3">
      <c r="B16"/>
      <c r="E16"/>
    </row>
    <row r="17" spans="1:8" ht="28.8" x14ac:dyDescent="0.3">
      <c r="A17" s="87" t="s">
        <v>114</v>
      </c>
      <c r="B17" s="89"/>
      <c r="C17" s="88" t="s">
        <v>91</v>
      </c>
      <c r="D17" s="75" t="s">
        <v>90</v>
      </c>
      <c r="E17" s="73" t="s">
        <v>81</v>
      </c>
      <c r="H17" s="74" t="s">
        <v>188</v>
      </c>
    </row>
    <row r="18" spans="1:8" x14ac:dyDescent="0.3">
      <c r="A18" s="65" t="s">
        <v>25</v>
      </c>
      <c r="B18" s="208"/>
      <c r="C18" s="221"/>
      <c r="D18" s="222"/>
      <c r="E18" s="205"/>
      <c r="H18" s="89">
        <f>IF(ISERR(IF(AND(D18&lt;&gt;0,Start!$B$30&lt;&gt;0),C18/D18*E18/Start!$B$30,0)),0,IF(AND(D18&lt;&gt;0,Start!$B$30&lt;&gt;0),C18/D18*E18/Start!$B$30,0))</f>
        <v>0</v>
      </c>
    </row>
    <row r="19" spans="1:8" x14ac:dyDescent="0.3">
      <c r="A19" s="65" t="s">
        <v>136</v>
      </c>
      <c r="B19" s="208"/>
      <c r="C19" s="224"/>
      <c r="D19" s="217"/>
      <c r="E19" s="217"/>
      <c r="H19" s="89">
        <f>IF(ISERR(IF(AND(D19&lt;&gt;0,Start!$B$30&lt;&gt;0),C19/D19*E19/Start!$B$30,0)),0,IF(AND(D19&lt;&gt;0,Start!$B$30&lt;&gt;0),C19/D19*E19/Start!$B$30,0))</f>
        <v>0</v>
      </c>
    </row>
    <row r="20" spans="1:8" x14ac:dyDescent="0.3">
      <c r="A20" s="65" t="s">
        <v>190</v>
      </c>
      <c r="B20" s="207"/>
      <c r="C20" s="224"/>
      <c r="D20" s="217"/>
      <c r="E20" s="217"/>
      <c r="H20" s="89">
        <f>IF(ISERR(IF(AND(D20&lt;&gt;0,Start!$B$30&lt;&gt;0),C20/D20*E20/Start!$B$30,0)),0,IF(AND(D20&lt;&gt;0,Start!$B$30&lt;&gt;0),C20/D20*E20/Start!$B$30,0))</f>
        <v>0</v>
      </c>
    </row>
    <row r="21" spans="1:8" x14ac:dyDescent="0.3">
      <c r="A21" s="2"/>
      <c r="B21" s="3"/>
      <c r="C21" s="2"/>
      <c r="D21" s="2"/>
      <c r="E21" s="3"/>
    </row>
    <row r="23" spans="1:8" x14ac:dyDescent="0.3">
      <c r="A23" s="2"/>
      <c r="B23" s="3"/>
      <c r="C23" s="2"/>
      <c r="D23" s="2"/>
      <c r="E23" s="3"/>
    </row>
    <row r="24" spans="1:8" ht="29.55" customHeight="1" x14ac:dyDescent="0.3">
      <c r="A24" s="20" t="s">
        <v>82</v>
      </c>
      <c r="B24" s="325" t="s">
        <v>157</v>
      </c>
      <c r="C24" s="325"/>
      <c r="D24" s="20" t="s">
        <v>156</v>
      </c>
      <c r="E24" s="72" t="s">
        <v>83</v>
      </c>
      <c r="F24" s="72" t="s">
        <v>155</v>
      </c>
      <c r="G24" s="90" t="s">
        <v>41</v>
      </c>
      <c r="H24" s="72" t="s">
        <v>191</v>
      </c>
    </row>
    <row r="25" spans="1:8" ht="14.55" customHeight="1" x14ac:dyDescent="0.3">
      <c r="A25" s="65" t="s">
        <v>86</v>
      </c>
      <c r="B25" s="322"/>
      <c r="C25" s="321"/>
      <c r="D25" s="36"/>
      <c r="E25" s="217"/>
      <c r="F25" s="115" t="str">
        <f>IF(wa!E97&gt;1,VLOOKUP(wa!E97,wa!$A$75:$C$83,3,FALSE),"")</f>
        <v/>
      </c>
      <c r="G25" s="116">
        <f>IF(AND(E25&lt;&gt;"",F25&lt;&gt;""),(E25*F25)*1.18,0)</f>
        <v>0</v>
      </c>
      <c r="H25" s="326" t="s">
        <v>74</v>
      </c>
    </row>
    <row r="26" spans="1:8" x14ac:dyDescent="0.3">
      <c r="A26" s="65" t="s">
        <v>87</v>
      </c>
      <c r="B26" s="322"/>
      <c r="C26" s="321"/>
      <c r="D26" s="36"/>
      <c r="E26" s="217"/>
      <c r="F26" s="115" t="str">
        <f>IF(wa!E98&gt;1,VLOOKUP(wa!E98,wa!$A$75:$C$83,3,FALSE),"")</f>
        <v/>
      </c>
      <c r="G26" s="116">
        <f>IF(AND(E26&lt;&gt;"",F26&lt;&gt;""),(E26*F26)*1.18,0)</f>
        <v>0</v>
      </c>
      <c r="H26" s="326"/>
    </row>
    <row r="27" spans="1:8" x14ac:dyDescent="0.3">
      <c r="A27" s="65" t="s">
        <v>140</v>
      </c>
      <c r="B27" s="322"/>
      <c r="C27" s="321"/>
      <c r="D27" s="36"/>
      <c r="E27" s="217"/>
      <c r="F27" s="115" t="str">
        <f>IF(wa!E99&gt;1,VLOOKUP(wa!E99,wa!$A$75:$C$83,3,FALSE),"")</f>
        <v/>
      </c>
      <c r="G27" s="116">
        <f>IF(AND(E27&lt;&gt;"",F27&lt;&gt;""),(E27*F27)*1.18,0)</f>
        <v>0</v>
      </c>
      <c r="H27" s="326"/>
    </row>
    <row r="28" spans="1:8" x14ac:dyDescent="0.3">
      <c r="A28" s="65" t="s">
        <v>141</v>
      </c>
      <c r="B28" s="321"/>
      <c r="C28" s="321"/>
      <c r="D28" s="36"/>
      <c r="E28" s="217" t="s">
        <v>23</v>
      </c>
      <c r="F28" s="115" t="str">
        <f>IF(wa!E100&gt;1,VLOOKUP(wa!E100,wa!$A$75:$C$83,3,FALSE),"")</f>
        <v/>
      </c>
      <c r="G28" s="116">
        <f>IF(AND(E28&lt;&gt;"",F28&lt;&gt;""),(E28*F28)*1.18,0)</f>
        <v>0</v>
      </c>
      <c r="H28" s="326"/>
    </row>
    <row r="29" spans="1:8" x14ac:dyDescent="0.3">
      <c r="A29" s="91"/>
      <c r="B29" s="336"/>
      <c r="C29" s="337"/>
      <c r="E29" s="2"/>
      <c r="F29" s="103"/>
      <c r="G29" s="118"/>
      <c r="H29" s="326"/>
    </row>
    <row r="30" spans="1:8" x14ac:dyDescent="0.3">
      <c r="A30" s="65" t="s">
        <v>88</v>
      </c>
      <c r="B30" s="322"/>
      <c r="C30" s="321"/>
      <c r="D30" s="36"/>
      <c r="E30" s="215"/>
      <c r="F30" s="115" t="str">
        <f>IF(wa!E103&gt;1,VLOOKUP(wa!E103,wa!$A$75:$C$83,3,FALSE),"")</f>
        <v/>
      </c>
      <c r="G30" s="92">
        <f>IF(AND(E30&lt;&gt;"",F30&lt;&gt;""),(E30*F30)*1.18,0)</f>
        <v>0</v>
      </c>
      <c r="H30" s="326"/>
    </row>
    <row r="31" spans="1:8" x14ac:dyDescent="0.3">
      <c r="A31" s="65" t="s">
        <v>89</v>
      </c>
      <c r="B31" s="322"/>
      <c r="C31" s="321"/>
      <c r="D31" s="36"/>
      <c r="E31" s="217"/>
      <c r="F31" s="115" t="str">
        <f>IF(wa!E104&gt;1,VLOOKUP(wa!E104,wa!$A$75:$C$83,3,FALSE),"")</f>
        <v/>
      </c>
      <c r="G31" s="116">
        <f>IF(AND(E31&lt;&gt;"",F31&lt;&gt;""),(E31*F31)*1.18,0)</f>
        <v>0</v>
      </c>
      <c r="H31" s="326"/>
    </row>
    <row r="32" spans="1:8" x14ac:dyDescent="0.3">
      <c r="A32" s="65" t="s">
        <v>146</v>
      </c>
      <c r="B32" s="322"/>
      <c r="C32" s="321"/>
      <c r="D32" s="36"/>
      <c r="E32" s="217"/>
      <c r="F32" s="115" t="str">
        <f>IF(wa!E105&gt;1,VLOOKUP(wa!E105,wa!$A$75:$C$83,3,FALSE),"")</f>
        <v/>
      </c>
      <c r="G32" s="116">
        <f>IF(AND(E32&lt;&gt;"",F32&lt;&gt;""),(E32*F32)*1.18,0)</f>
        <v>0</v>
      </c>
      <c r="H32" s="326"/>
    </row>
    <row r="33" spans="1:6" x14ac:dyDescent="0.3">
      <c r="B33"/>
      <c r="E33"/>
    </row>
    <row r="34" spans="1:6" x14ac:dyDescent="0.3">
      <c r="B34"/>
      <c r="E34"/>
    </row>
    <row r="35" spans="1:6" ht="43.2" x14ac:dyDescent="0.3">
      <c r="A35" s="198" t="s">
        <v>244</v>
      </c>
      <c r="B35" s="140" t="s">
        <v>241</v>
      </c>
      <c r="C35" s="140" t="s">
        <v>243</v>
      </c>
      <c r="D35" s="140" t="s">
        <v>242</v>
      </c>
      <c r="E35" s="199" t="s">
        <v>76</v>
      </c>
      <c r="F35" s="199" t="s">
        <v>115</v>
      </c>
    </row>
    <row r="36" spans="1:6" x14ac:dyDescent="0.3">
      <c r="A36" s="36" t="s">
        <v>116</v>
      </c>
      <c r="B36" s="89">
        <f>IF(AND(wa!B45=3, wa!B46=2),'1_Ing'!D101,0)</f>
        <v>0</v>
      </c>
      <c r="C36" s="145" t="s">
        <v>248</v>
      </c>
      <c r="D36" s="89">
        <f>IF(AND(wa!B45=3, wa!B46=2),B36/Start!B31,0)</f>
        <v>0</v>
      </c>
      <c r="E36" s="45">
        <f>IF(D41,D36/$D$41,0)</f>
        <v>0</v>
      </c>
      <c r="F36" s="45">
        <f>IF(D41,D36/$D$41,0)</f>
        <v>0</v>
      </c>
    </row>
    <row r="37" spans="1:6" x14ac:dyDescent="0.3">
      <c r="A37" s="36" t="s">
        <v>117</v>
      </c>
      <c r="B37" s="145" t="s">
        <v>248</v>
      </c>
      <c r="C37" s="145" t="s">
        <v>248</v>
      </c>
      <c r="D37" s="89">
        <f>IF(AND(wa!B45=3, wa!B46=2),SUM(H5:H9,H12:H15,H18:H20),0)</f>
        <v>0</v>
      </c>
      <c r="E37" s="45">
        <f>IF(D41,D37/$D$41,0)</f>
        <v>0</v>
      </c>
      <c r="F37" s="45">
        <f>IF(D41,D37/$D$41,0)</f>
        <v>0</v>
      </c>
    </row>
    <row r="38" spans="1:6" x14ac:dyDescent="0.3">
      <c r="A38" s="36" t="s">
        <v>27</v>
      </c>
      <c r="B38" s="89">
        <f>IF(AND(wa!B45=3, wa!B46=2),SUM('2_Lab'!G4:G19),0)</f>
        <v>0</v>
      </c>
      <c r="C38" s="142">
        <f>IF(AND(wa!B45=3, wa!B46=2),SUM('2_Lab'!E4:E19),0)</f>
        <v>0</v>
      </c>
      <c r="D38" s="89">
        <f>IF(AND(wa!B45=3, wa!B46=2),B38/Start!B31,0)</f>
        <v>0</v>
      </c>
      <c r="E38" s="45">
        <f>IF(D41,D38/$D$41,0)</f>
        <v>0</v>
      </c>
      <c r="F38" s="36"/>
    </row>
    <row r="39" spans="1:6" x14ac:dyDescent="0.3">
      <c r="A39" s="36" t="s">
        <v>28</v>
      </c>
      <c r="B39" s="89">
        <f>IF(AND(wa!B45=3, wa!B46=2),SUM(G25:G28),0)</f>
        <v>0</v>
      </c>
      <c r="C39" s="142">
        <f>IF(AND(wa!B45=3, wa!B46=2),SUM(E25:E28),0)</f>
        <v>0</v>
      </c>
      <c r="D39" s="89">
        <f>IF(AND(wa!B45=3, wa!B46=2),B39/Start!B31,0)</f>
        <v>0</v>
      </c>
      <c r="E39" s="45">
        <f>IF(D41,D39/$D$41,0)</f>
        <v>0</v>
      </c>
      <c r="F39" s="36"/>
    </row>
    <row r="40" spans="1:6" x14ac:dyDescent="0.3">
      <c r="A40" s="36" t="s">
        <v>29</v>
      </c>
      <c r="B40" s="89">
        <f>IF(AND(wa!B45=3, wa!B46=2),SUM(G30:G32),0)</f>
        <v>0</v>
      </c>
      <c r="C40" s="142">
        <f>IF(AND(wa!B45=3, wa!B46=2),SUM(E30:E32),0)</f>
        <v>0</v>
      </c>
      <c r="D40" s="89">
        <f>IF(AND(wa!B45=3, wa!B46=2),B40/Start!B31,0)</f>
        <v>0</v>
      </c>
      <c r="E40" s="45">
        <f>IF(D41,D40/$D$41,0)</f>
        <v>0</v>
      </c>
      <c r="F40" s="200">
        <f>IF(D41,SUM(D38:D40)/D41,0)</f>
        <v>0</v>
      </c>
    </row>
    <row r="41" spans="1:6" x14ac:dyDescent="0.3">
      <c r="A41" s="10" t="s">
        <v>75</v>
      </c>
      <c r="B41" s="13">
        <f>SUM(B36:B40)</f>
        <v>0</v>
      </c>
      <c r="C41" s="143">
        <f>SUM(C36:C40)</f>
        <v>0</v>
      </c>
      <c r="D41" s="13">
        <f>SUM(D36:D40)</f>
        <v>0</v>
      </c>
      <c r="E41" s="86">
        <f>IF(D41,D41/$D$41,0)</f>
        <v>0</v>
      </c>
      <c r="F41" s="201">
        <f>SUM(F36:F40)</f>
        <v>0</v>
      </c>
    </row>
    <row r="44" spans="1:6" ht="28.8" x14ac:dyDescent="0.3">
      <c r="A44" s="197" t="s">
        <v>202</v>
      </c>
      <c r="B44" s="120" t="s">
        <v>199</v>
      </c>
    </row>
    <row r="45" spans="1:6" x14ac:dyDescent="0.3">
      <c r="A45" t="s">
        <v>197</v>
      </c>
      <c r="B45" s="195" t="s">
        <v>198</v>
      </c>
    </row>
    <row r="46" spans="1:6" x14ac:dyDescent="0.3">
      <c r="A46" t="s">
        <v>203</v>
      </c>
      <c r="B46" s="195" t="s">
        <v>421</v>
      </c>
    </row>
    <row r="47" spans="1:6" x14ac:dyDescent="0.3">
      <c r="A47" t="s">
        <v>160</v>
      </c>
      <c r="B47" s="195" t="s">
        <v>422</v>
      </c>
    </row>
    <row r="48" spans="1:6" x14ac:dyDescent="0.3">
      <c r="A48" t="s">
        <v>153</v>
      </c>
      <c r="B48" s="195" t="s">
        <v>423</v>
      </c>
    </row>
    <row r="49" spans="1:2" x14ac:dyDescent="0.3">
      <c r="A49" t="s">
        <v>161</v>
      </c>
      <c r="B49" s="195" t="s">
        <v>424</v>
      </c>
    </row>
    <row r="50" spans="1:2" x14ac:dyDescent="0.3">
      <c r="A50" t="s">
        <v>441</v>
      </c>
      <c r="B50" s="195" t="s">
        <v>425</v>
      </c>
    </row>
    <row r="51" spans="1:2" x14ac:dyDescent="0.3">
      <c r="A51" t="s">
        <v>200</v>
      </c>
      <c r="B51" s="195" t="s">
        <v>430</v>
      </c>
    </row>
    <row r="52" spans="1:2" x14ac:dyDescent="0.3">
      <c r="A52" t="s">
        <v>177</v>
      </c>
      <c r="B52" s="195" t="s">
        <v>431</v>
      </c>
    </row>
    <row r="53" spans="1:2" x14ac:dyDescent="0.3">
      <c r="A53" t="s">
        <v>369</v>
      </c>
      <c r="B53" s="195" t="s">
        <v>445</v>
      </c>
    </row>
    <row r="54" spans="1:2" x14ac:dyDescent="0.3">
      <c r="A54" t="s">
        <v>443</v>
      </c>
      <c r="B54" s="195" t="s">
        <v>446</v>
      </c>
    </row>
    <row r="55" spans="1:2" x14ac:dyDescent="0.3">
      <c r="A55" t="s">
        <v>370</v>
      </c>
      <c r="B55" s="195" t="s">
        <v>447</v>
      </c>
    </row>
    <row r="56" spans="1:2" x14ac:dyDescent="0.3">
      <c r="A56" t="s">
        <v>442</v>
      </c>
      <c r="B56" s="195" t="s">
        <v>448</v>
      </c>
    </row>
    <row r="57" spans="1:2" x14ac:dyDescent="0.3">
      <c r="A57" t="s">
        <v>201</v>
      </c>
      <c r="B57" s="195" t="s">
        <v>444</v>
      </c>
    </row>
  </sheetData>
  <sheetProtection algorithmName="SHA-512" hashValue="dWD+wWhtW5HKX4CzITrUVDuKiWrhWaQxzYPb202twCl6ZaZGQrYQ/A65MIwFP8V3CwK3TDbVooDo3ssmFeaZUA==" saltValue="RhYo/xGfVo+63n1V82iyXQ==" spinCount="100000" sheet="1" objects="1" scenarios="1"/>
  <mergeCells count="12">
    <mergeCell ref="B24:C24"/>
    <mergeCell ref="H25:H32"/>
    <mergeCell ref="A3:E3"/>
    <mergeCell ref="A1:E1"/>
    <mergeCell ref="B25:C25"/>
    <mergeCell ref="B26:C26"/>
    <mergeCell ref="B27:C27"/>
    <mergeCell ref="B28:C28"/>
    <mergeCell ref="B30:C30"/>
    <mergeCell ref="B29:C29"/>
    <mergeCell ref="B31:C31"/>
    <mergeCell ref="B32:C32"/>
  </mergeCells>
  <hyperlinks>
    <hyperlink ref="F1" location="Start!A1" display="Go to Start " xr:uid="{00000000-0004-0000-0500-000000000000}"/>
    <hyperlink ref="B45" location="Start!A2" display="Start" xr:uid="{00000000-0004-0000-0500-000001000000}"/>
    <hyperlink ref="B46" location="'1_Ing'!A2" display="1_Ing" xr:uid="{00000000-0004-0000-0500-000002000000}"/>
    <hyperlink ref="B47" location="'2_Lab'!A2" display="2_Lab" xr:uid="{00000000-0004-0000-0500-000003000000}"/>
    <hyperlink ref="B48" location="'3_Pkg_G'!A2" display="3_Pkg_G" xr:uid="{00000000-0004-0000-0500-000004000000}"/>
    <hyperlink ref="B49" location="'4_Pkg_FS'!A2" display="4_Pkg_FS" xr:uid="{00000000-0004-0000-0500-000005000000}"/>
    <hyperlink ref="B50" location="'5_Fixed'!A2" display="5_Fixed" xr:uid="{00000000-0004-0000-0500-000006000000}"/>
    <hyperlink ref="B51" location="'6_Price_G'!A2" display="6_Price_G" xr:uid="{00000000-0004-0000-0500-000007000000}"/>
    <hyperlink ref="B52" location="'7_Price_FS'!A2" display="7_Price_FS" xr:uid="{00000000-0004-0000-0500-000008000000}"/>
    <hyperlink ref="B53" location="'8_Sls_Fcst_G'!A4" display="8_Sls_Fcst_G" xr:uid="{00000000-0004-0000-0500-000009000000}"/>
    <hyperlink ref="B55" location="'10_Sls_Fcst_FS'!A4" display="10_Sls_Fcst_FS" xr:uid="{00000000-0004-0000-0500-00000A000000}"/>
    <hyperlink ref="B54" location="'9_Sls_Act_G'!A4" display="9_Sls_Act_G" xr:uid="{00000000-0004-0000-0500-00000B000000}"/>
    <hyperlink ref="B56" location="'11_Sls_Act_FS'!A4" display="11_Sls_Act_FS" xr:uid="{00000000-0004-0000-0500-00000C000000}"/>
    <hyperlink ref="B57" location="'12_P&amp;L'!A2" display="12_P&amp;L" xr:uid="{00000000-0004-0000-05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Drop Down 1">
              <controlPr defaultSize="0" autoLine="0" autoPict="0">
                <anchor moveWithCells="1">
                  <from>
                    <xdr:col>3</xdr:col>
                    <xdr:colOff>15240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0482" r:id="rId5" name="Drop Down 2">
              <controlPr defaultSize="0" autoLine="0" autoPict="0">
                <anchor moveWithCells="1">
                  <from>
                    <xdr:col>3</xdr:col>
                    <xdr:colOff>15240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0483" r:id="rId6" name="Drop Down 3">
              <controlPr defaultSize="0" autoLine="0" autoPict="0">
                <anchor moveWithCells="1">
                  <from>
                    <xdr:col>3</xdr:col>
                    <xdr:colOff>15240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20484" r:id="rId7" name="Drop Down 4">
              <controlPr defaultSize="0" autoLine="0" autoPict="0">
                <anchor moveWithCells="1">
                  <from>
                    <xdr:col>3</xdr:col>
                    <xdr:colOff>15240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20485" r:id="rId8" name="Drop Down 5">
              <controlPr defaultSize="0" autoLine="0" autoPict="0">
                <anchor moveWithCells="1">
                  <from>
                    <xdr:col>3</xdr:col>
                    <xdr:colOff>15240</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20486" r:id="rId9" name="Drop Down 6">
              <controlPr defaultSize="0" autoLine="0" autoPict="0">
                <anchor moveWithCells="1">
                  <from>
                    <xdr:col>3</xdr:col>
                    <xdr:colOff>15240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0487" r:id="rId10" name="Drop Down 7">
              <controlPr defaultSize="0" autoLine="0" autoPict="0">
                <anchor moveWithCells="1">
                  <from>
                    <xdr:col>3</xdr:col>
                    <xdr:colOff>15240</xdr:colOff>
                    <xdr:row>31</xdr:row>
                    <xdr:rowOff>0</xdr:rowOff>
                  </from>
                  <to>
                    <xdr:col>4</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DB9A9D78-D27F-4E45-930E-7FB2F9A11294}">
            <xm:f>AND(wa!$B$46=2,wa!$B$45=3)</xm:f>
            <x14:dxf>
              <fill>
                <patternFill>
                  <bgColor rgb="FFFFFF00"/>
                </patternFill>
              </fill>
            </x14:dxf>
          </x14:cfRule>
          <xm:sqref>B5:E9</xm:sqref>
        </x14:conditionalFormatting>
        <x14:conditionalFormatting xmlns:xm="http://schemas.microsoft.com/office/excel/2006/main">
          <x14:cfRule type="expression" priority="12" id="{84877703-1FEF-4EFE-B098-7D926C69CD85}">
            <xm:f>AND(wa!$B$46=2,wa!$B$45=3)</xm:f>
            <x14:dxf>
              <fill>
                <patternFill>
                  <bgColor rgb="FFFFFF00"/>
                </patternFill>
              </fill>
            </x14:dxf>
          </x14:cfRule>
          <xm:sqref>B12:E15</xm:sqref>
        </x14:conditionalFormatting>
        <x14:conditionalFormatting xmlns:xm="http://schemas.microsoft.com/office/excel/2006/main">
          <x14:cfRule type="expression" priority="1" id="{1443B94D-1511-4F35-AAF9-DEB190830592}">
            <xm:f>AND(wa!$B$46=2,wa!$B$45=3)</xm:f>
            <x14:dxf>
              <fill>
                <patternFill>
                  <bgColor rgb="FFFFFF00"/>
                </patternFill>
              </fill>
            </x14:dxf>
          </x14:cfRule>
          <xm:sqref>B18:E20</xm:sqref>
        </x14:conditionalFormatting>
        <x14:conditionalFormatting xmlns:xm="http://schemas.microsoft.com/office/excel/2006/main">
          <x14:cfRule type="expression" priority="4" id="{160D398D-401C-415E-B80F-AF60AAD9ADF1}">
            <xm:f>AND(wa!$B$46=2,wa!$B$45=3)</xm:f>
            <x14:dxf>
              <fill>
                <patternFill>
                  <bgColor rgb="FFFFFF00"/>
                </patternFill>
              </fill>
            </x14:dxf>
          </x14:cfRule>
          <xm:sqref>B25:E28</xm:sqref>
        </x14:conditionalFormatting>
        <x14:conditionalFormatting xmlns:xm="http://schemas.microsoft.com/office/excel/2006/main">
          <x14:cfRule type="expression" priority="3" id="{331B1EE0-908A-40E0-A390-ACAE084863A2}">
            <xm:f>AND(wa!$B$46=2,wa!$B$45=3)</xm:f>
            <x14:dxf>
              <fill>
                <patternFill>
                  <bgColor rgb="FFFFFF00"/>
                </patternFill>
              </fill>
            </x14:dxf>
          </x14:cfRule>
          <xm:sqref>B30:E32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57"/>
  <sheetViews>
    <sheetView workbookViewId="0">
      <pane ySplit="1" topLeftCell="A2" activePane="bottomLeft" state="frozen"/>
      <selection activeCell="D9" sqref="D9"/>
      <selection pane="bottomLeft" activeCell="B5" sqref="B5"/>
    </sheetView>
  </sheetViews>
  <sheetFormatPr defaultRowHeight="14.4" x14ac:dyDescent="0.3"/>
  <cols>
    <col min="1" max="1" width="32.77734375" customWidth="1"/>
    <col min="2" max="2" width="15.21875" style="1" customWidth="1"/>
    <col min="3" max="3" width="9.77734375" customWidth="1"/>
    <col min="4" max="4" width="15" customWidth="1"/>
    <col min="5" max="5" width="10" style="1" customWidth="1"/>
    <col min="7" max="7" width="9.21875" customWidth="1"/>
    <col min="8" max="8" width="10.21875" customWidth="1"/>
    <col min="9" max="9" width="11.21875" customWidth="1"/>
  </cols>
  <sheetData>
    <row r="1" spans="1:8" ht="24" thickBot="1" x14ac:dyDescent="0.5">
      <c r="A1" s="335" t="s">
        <v>161</v>
      </c>
      <c r="B1" s="335"/>
      <c r="C1" s="335"/>
      <c r="D1" s="335"/>
      <c r="E1" s="335"/>
      <c r="F1" s="236" t="s">
        <v>449</v>
      </c>
      <c r="G1" s="7"/>
      <c r="H1" s="7"/>
    </row>
    <row r="2" spans="1:8" x14ac:dyDescent="0.3">
      <c r="C2" s="1"/>
      <c r="D2" s="6"/>
      <c r="E2" s="7"/>
      <c r="F2" s="7"/>
      <c r="G2" s="7"/>
      <c r="H2" s="7"/>
    </row>
    <row r="3" spans="1:8" x14ac:dyDescent="0.3">
      <c r="A3" s="330" t="s">
        <v>151</v>
      </c>
      <c r="B3" s="330"/>
      <c r="C3" s="330"/>
      <c r="D3" s="330"/>
      <c r="E3" s="330"/>
    </row>
    <row r="4" spans="1:8" ht="28.8" x14ac:dyDescent="0.3">
      <c r="A4" s="87" t="s">
        <v>112</v>
      </c>
      <c r="B4" s="20" t="s">
        <v>99</v>
      </c>
      <c r="C4" s="88" t="s">
        <v>91</v>
      </c>
      <c r="D4" s="73" t="s">
        <v>90</v>
      </c>
      <c r="E4" s="73" t="s">
        <v>80</v>
      </c>
      <c r="H4" s="74" t="s">
        <v>247</v>
      </c>
    </row>
    <row r="5" spans="1:8" x14ac:dyDescent="0.3">
      <c r="A5" s="65" t="s">
        <v>96</v>
      </c>
      <c r="B5" s="218"/>
      <c r="C5" s="219"/>
      <c r="D5" s="217"/>
      <c r="E5" s="217"/>
      <c r="H5" s="240">
        <f>IF(ISERR(IF(AND(D5&lt;&gt;0,E5&lt;&gt;0),C5/D5*E5*wa!$E$47,0)),0,IF(AND(D5&lt;&gt;0,E5&lt;&gt;0),C5/D5*E5*wa!$E$47,0))</f>
        <v>0</v>
      </c>
    </row>
    <row r="6" spans="1:8" x14ac:dyDescent="0.3">
      <c r="A6" s="65" t="s">
        <v>97</v>
      </c>
      <c r="B6" s="218"/>
      <c r="C6" s="219"/>
      <c r="D6" s="217"/>
      <c r="E6" s="217"/>
      <c r="H6" s="240">
        <f>IF(ISERR(IF(AND(D6&lt;&gt;0,E6&lt;&gt;0),C6/D6*E6*wa!$E$47,0)),0,IF(AND(D6&lt;&gt;0,E6&lt;&gt;0),C6/D6*E6*wa!$E$47,0))</f>
        <v>0</v>
      </c>
    </row>
    <row r="7" spans="1:8" x14ac:dyDescent="0.3">
      <c r="A7" s="65" t="s">
        <v>98</v>
      </c>
      <c r="B7" s="218"/>
      <c r="C7" s="219"/>
      <c r="D7" s="217"/>
      <c r="E7" s="217"/>
      <c r="H7" s="240">
        <f>IF(ISERR(IF(AND(D7&lt;&gt;0,E7&lt;&gt;0),C7/D7*E7*wa!$E$47,0)),0,IF(AND(D7&lt;&gt;0,E7&lt;&gt;0),C7/D7*E7*wa!$E$47,0))</f>
        <v>0</v>
      </c>
    </row>
    <row r="8" spans="1:8" x14ac:dyDescent="0.3">
      <c r="A8" s="65" t="s">
        <v>103</v>
      </c>
      <c r="B8" s="218"/>
      <c r="C8" s="219"/>
      <c r="D8" s="217"/>
      <c r="E8" s="217"/>
      <c r="H8" s="240">
        <f>IF(ISERR(IF(AND(D8&lt;&gt;0,E8&lt;&gt;0),C8/D8*E8*wa!$E$47,0)),0,IF(AND(D8&lt;&gt;0,E8&lt;&gt;0),C8/D8*E8*wa!$E$47,0))</f>
        <v>0</v>
      </c>
    </row>
    <row r="9" spans="1:8" x14ac:dyDescent="0.3">
      <c r="A9" s="65" t="s">
        <v>104</v>
      </c>
      <c r="B9" s="218"/>
      <c r="C9" s="219"/>
      <c r="D9" s="217"/>
      <c r="E9" s="217"/>
      <c r="H9" s="240">
        <f>IF(ISERR(IF(AND(D9&lt;&gt;0,E9&lt;&gt;0),C9/D9*E9*wa!$E$47,0)),0,IF(AND(D9&lt;&gt;0,E9&lt;&gt;0),C9/D9*E9*wa!$E$47,0))</f>
        <v>0</v>
      </c>
    </row>
    <row r="10" spans="1:8" x14ac:dyDescent="0.3">
      <c r="A10" s="2"/>
      <c r="B10" s="3"/>
      <c r="C10" s="2"/>
      <c r="D10" s="2"/>
      <c r="E10" s="3"/>
    </row>
    <row r="11" spans="1:8" ht="57.6" customHeight="1" x14ac:dyDescent="0.3">
      <c r="A11" s="87" t="s">
        <v>113</v>
      </c>
      <c r="B11" s="20" t="s">
        <v>99</v>
      </c>
      <c r="C11" s="88" t="s">
        <v>91</v>
      </c>
      <c r="D11" s="119" t="s">
        <v>90</v>
      </c>
      <c r="E11" s="72" t="s">
        <v>81</v>
      </c>
      <c r="H11" s="74" t="str">
        <f>+H4</f>
        <v>cost /portion</v>
      </c>
    </row>
    <row r="12" spans="1:8" x14ac:dyDescent="0.3">
      <c r="A12" s="65" t="s">
        <v>24</v>
      </c>
      <c r="B12" s="208"/>
      <c r="C12" s="221"/>
      <c r="D12" s="222"/>
      <c r="E12" s="205"/>
      <c r="H12" s="240">
        <f>IF(ISERR(IF(AND(D12&lt;&gt;0,E12&lt;&gt;0),C12/D12*E12/wa!$E$46,0)),0,IF(AND(D12&lt;&gt;0,E12&lt;&gt;0),C12/D12*E12/wa!$E$46,0))</f>
        <v>0</v>
      </c>
    </row>
    <row r="13" spans="1:8" x14ac:dyDescent="0.3">
      <c r="A13" s="65" t="s">
        <v>135</v>
      </c>
      <c r="B13" s="207"/>
      <c r="C13" s="221"/>
      <c r="D13" s="222"/>
      <c r="E13" s="205"/>
      <c r="H13" s="240">
        <f>IF(ISERR(IF(AND(D13&lt;&gt;0,E13&lt;&gt;0),C13/D13*E13/wa!$E$46,0)),0,IF(AND(D13&lt;&gt;0,E13&lt;&gt;0),C13/D13*E13/wa!$E$46,0))</f>
        <v>0</v>
      </c>
    </row>
    <row r="14" spans="1:8" x14ac:dyDescent="0.3">
      <c r="A14" s="65" t="s">
        <v>26</v>
      </c>
      <c r="B14" s="208"/>
      <c r="C14" s="221"/>
      <c r="D14" s="222"/>
      <c r="E14" s="205"/>
      <c r="H14" s="240">
        <f>IF(ISERR(IF(AND(D14&lt;&gt;0,E14&lt;&gt;0),C14/D14*E14/wa!$E$46,0)),0,IF(AND(D14&lt;&gt;0,E14&lt;&gt;0),C14/D14*E14/wa!$E$46,0))</f>
        <v>0</v>
      </c>
    </row>
    <row r="15" spans="1:8" x14ac:dyDescent="0.3">
      <c r="A15" s="65" t="s">
        <v>189</v>
      </c>
      <c r="B15" s="208"/>
      <c r="C15" s="223"/>
      <c r="D15" s="222"/>
      <c r="E15" s="205"/>
      <c r="H15" s="240">
        <f>IF(ISERR(IF(AND(D15&lt;&gt;0,E15&lt;&gt;0),C15/D15*E15/wa!$E$46,0)),0,IF(AND(D15&lt;&gt;0,E15&lt;&gt;0),C15/D15*E15/wa!$E$46,0))</f>
        <v>0</v>
      </c>
    </row>
    <row r="16" spans="1:8" x14ac:dyDescent="0.3">
      <c r="B16"/>
      <c r="E16"/>
    </row>
    <row r="17" spans="1:8" ht="28.8" x14ac:dyDescent="0.3">
      <c r="A17" s="87" t="s">
        <v>114</v>
      </c>
      <c r="B17" s="89"/>
      <c r="C17" s="88" t="s">
        <v>91</v>
      </c>
      <c r="D17" s="75" t="s">
        <v>90</v>
      </c>
      <c r="E17" s="73" t="s">
        <v>81</v>
      </c>
      <c r="H17" s="74" t="str">
        <f>+H11</f>
        <v>cost /portion</v>
      </c>
    </row>
    <row r="18" spans="1:8" x14ac:dyDescent="0.3">
      <c r="A18" s="65" t="s">
        <v>463</v>
      </c>
      <c r="B18" s="208"/>
      <c r="C18" s="221"/>
      <c r="D18" s="222"/>
      <c r="E18" s="205"/>
      <c r="H18" s="240">
        <f>IF(ISERR(IF(AND(D18&lt;&gt;0,E18&lt;&gt;0),C18/D18*E18/wa!$E$46,0)),0,IF(AND(D18&lt;&gt;0,E18&lt;&gt;0),C18/D18*E18/wa!$E$46,0))</f>
        <v>0</v>
      </c>
    </row>
    <row r="19" spans="1:8" x14ac:dyDescent="0.3">
      <c r="A19" s="65" t="s">
        <v>136</v>
      </c>
      <c r="B19" s="207"/>
      <c r="C19" s="224"/>
      <c r="D19" s="217"/>
      <c r="E19" s="217"/>
      <c r="H19" s="240">
        <f>IF(ISERR(IF(AND(D19&lt;&gt;0,E19&lt;&gt;0),C19/D19*E19/wa!$E$46,0)),0,IF(AND(D19&lt;&gt;0,E19&lt;&gt;0),C19/D19*E19/wa!$E$46,0))</f>
        <v>0</v>
      </c>
    </row>
    <row r="20" spans="1:8" x14ac:dyDescent="0.3">
      <c r="A20" s="65" t="s">
        <v>190</v>
      </c>
      <c r="B20" s="208" t="s">
        <v>23</v>
      </c>
      <c r="C20" s="225" t="s">
        <v>23</v>
      </c>
      <c r="D20" s="217" t="s">
        <v>23</v>
      </c>
      <c r="E20" s="217" t="s">
        <v>23</v>
      </c>
      <c r="H20" s="240">
        <f>IF(ISERR(IF(AND(D20&lt;&gt;0,E20&lt;&gt;0),C20/D20*E20/wa!$E$46,0)),0,IF(AND(D20&lt;&gt;0,E20&lt;&gt;0),C20/D20*E20/wa!$E$46,0))</f>
        <v>0</v>
      </c>
    </row>
    <row r="21" spans="1:8" x14ac:dyDescent="0.3">
      <c r="A21" s="2"/>
      <c r="B21" s="3"/>
      <c r="C21" s="2"/>
      <c r="D21" s="2"/>
      <c r="E21" s="3"/>
    </row>
    <row r="23" spans="1:8" x14ac:dyDescent="0.3">
      <c r="A23" s="2"/>
      <c r="B23" s="3"/>
      <c r="C23" s="2"/>
      <c r="D23" s="2"/>
      <c r="E23" s="3"/>
    </row>
    <row r="24" spans="1:8" ht="29.55" customHeight="1" x14ac:dyDescent="0.3">
      <c r="A24" s="20" t="s">
        <v>82</v>
      </c>
      <c r="B24" s="325" t="s">
        <v>157</v>
      </c>
      <c r="C24" s="325"/>
      <c r="D24" s="20" t="s">
        <v>156</v>
      </c>
      <c r="E24" s="72" t="s">
        <v>83</v>
      </c>
      <c r="F24" s="72" t="s">
        <v>155</v>
      </c>
      <c r="G24" s="90" t="s">
        <v>41</v>
      </c>
      <c r="H24" s="72" t="s">
        <v>191</v>
      </c>
    </row>
    <row r="25" spans="1:8" ht="14.55" customHeight="1" x14ac:dyDescent="0.3">
      <c r="A25" s="65" t="s">
        <v>86</v>
      </c>
      <c r="B25" s="322"/>
      <c r="C25" s="321"/>
      <c r="D25" s="36"/>
      <c r="E25" s="217"/>
      <c r="F25" s="115" t="str">
        <f>IF(wa!E110&gt;1,VLOOKUP(wa!E110,wa!$A$75:$C$83,3,FALSE),"")</f>
        <v/>
      </c>
      <c r="G25" s="116">
        <f>IF(AND(E25&lt;&gt;"",F25&lt;&gt;""),(E25*F25)*1.18,0)</f>
        <v>0</v>
      </c>
      <c r="H25" s="326" t="s">
        <v>74</v>
      </c>
    </row>
    <row r="26" spans="1:8" x14ac:dyDescent="0.3">
      <c r="A26" s="65" t="s">
        <v>87</v>
      </c>
      <c r="B26" s="322"/>
      <c r="C26" s="321"/>
      <c r="D26" s="36"/>
      <c r="E26" s="217"/>
      <c r="F26" s="115" t="str">
        <f>IF(wa!E111&gt;1,VLOOKUP(wa!E111,wa!$A$75:$C$83,3,FALSE),"")</f>
        <v/>
      </c>
      <c r="G26" s="116">
        <f>IF(AND(E26&lt;&gt;"",F26&lt;&gt;""),(E26*F26)*1.18,0)</f>
        <v>0</v>
      </c>
      <c r="H26" s="326"/>
    </row>
    <row r="27" spans="1:8" x14ac:dyDescent="0.3">
      <c r="A27" s="65" t="s">
        <v>140</v>
      </c>
      <c r="B27" s="322"/>
      <c r="C27" s="321"/>
      <c r="D27" s="36"/>
      <c r="E27" s="217"/>
      <c r="F27" s="115" t="str">
        <f>IF(wa!E112&gt;1,VLOOKUP(wa!E112,wa!$A$75:$C$83,3,FALSE),"")</f>
        <v/>
      </c>
      <c r="G27" s="116">
        <f>IF(AND(E27&lt;&gt;"",F27&lt;&gt;""),(E27*F27)*1.18,0)</f>
        <v>0</v>
      </c>
      <c r="H27" s="326"/>
    </row>
    <row r="28" spans="1:8" x14ac:dyDescent="0.3">
      <c r="A28" s="65" t="s">
        <v>141</v>
      </c>
      <c r="B28" s="321"/>
      <c r="C28" s="321"/>
      <c r="D28" s="36"/>
      <c r="E28" s="217"/>
      <c r="F28" s="115" t="str">
        <f>IF(wa!E113&gt;1,VLOOKUP(wa!E113,wa!$A$75:$C$83,3,FALSE),"")</f>
        <v/>
      </c>
      <c r="G28" s="116">
        <f>IF(AND(E28&lt;&gt;"",F28&lt;&gt;""),(E28*F28)*1.18,0)</f>
        <v>0</v>
      </c>
      <c r="H28" s="326"/>
    </row>
    <row r="29" spans="1:8" x14ac:dyDescent="0.3">
      <c r="A29" s="91"/>
      <c r="B29" s="338"/>
      <c r="C29" s="339"/>
      <c r="E29" s="2"/>
      <c r="F29" s="103"/>
      <c r="G29" s="118"/>
      <c r="H29" s="326"/>
    </row>
    <row r="30" spans="1:8" x14ac:dyDescent="0.3">
      <c r="A30" s="65" t="s">
        <v>88</v>
      </c>
      <c r="B30" s="322"/>
      <c r="C30" s="321"/>
      <c r="D30" s="36"/>
      <c r="E30" s="226"/>
      <c r="F30" s="115" t="str">
        <f>IF(wa!E116&gt;1,VLOOKUP(wa!E116,wa!$A$75:$C$83,3,FALSE),"")</f>
        <v/>
      </c>
      <c r="G30" s="92">
        <f>IF(AND(E30&lt;&gt;"",F30&lt;&gt;""),(E30*F30)*1.18,0)</f>
        <v>0</v>
      </c>
      <c r="H30" s="326"/>
    </row>
    <row r="31" spans="1:8" x14ac:dyDescent="0.3">
      <c r="A31" s="65" t="s">
        <v>89</v>
      </c>
      <c r="B31" s="322"/>
      <c r="C31" s="321"/>
      <c r="D31" s="36"/>
      <c r="E31" s="217"/>
      <c r="F31" s="115" t="str">
        <f>IF(wa!E117&gt;1,VLOOKUP(wa!E117,wa!$A$75:$C$83,3,FALSE),"")</f>
        <v/>
      </c>
      <c r="G31" s="116">
        <f>IF(AND(E31&lt;&gt;"",F31&lt;&gt;""),(E31*F31)*1.18,0)</f>
        <v>0</v>
      </c>
      <c r="H31" s="326"/>
    </row>
    <row r="32" spans="1:8" x14ac:dyDescent="0.3">
      <c r="A32" s="65" t="s">
        <v>146</v>
      </c>
      <c r="B32" s="322"/>
      <c r="C32" s="321"/>
      <c r="D32" s="36"/>
      <c r="E32" s="217"/>
      <c r="F32" s="115" t="str">
        <f>IF(wa!E118&gt;1,VLOOKUP(wa!E118,wa!$A$75:$C$83,3,FALSE),"")</f>
        <v/>
      </c>
      <c r="G32" s="116">
        <f>IF(AND(E32&lt;&gt;"",F32&lt;&gt;""),(E32*F32)*1.18,0)</f>
        <v>0</v>
      </c>
      <c r="H32" s="326"/>
    </row>
    <row r="33" spans="1:6" x14ac:dyDescent="0.3">
      <c r="B33"/>
      <c r="E33"/>
    </row>
    <row r="34" spans="1:6" x14ac:dyDescent="0.3">
      <c r="B34"/>
      <c r="E34"/>
    </row>
    <row r="35" spans="1:6" ht="43.2" x14ac:dyDescent="0.3">
      <c r="A35" s="190" t="s">
        <v>245</v>
      </c>
      <c r="B35" s="202" t="s">
        <v>241</v>
      </c>
      <c r="C35" s="202" t="s">
        <v>243</v>
      </c>
      <c r="D35" s="137" t="str">
        <f>+H17</f>
        <v>cost /portion</v>
      </c>
      <c r="E35" s="69" t="s">
        <v>76</v>
      </c>
      <c r="F35" s="69" t="s">
        <v>115</v>
      </c>
    </row>
    <row r="36" spans="1:6" x14ac:dyDescent="0.3">
      <c r="A36" s="36" t="s">
        <v>116</v>
      </c>
      <c r="B36" s="89">
        <f>IF(AND(wa!B45=3, wa!B47=2),'1_Ing'!D101,0)</f>
        <v>0</v>
      </c>
      <c r="C36" s="145" t="s">
        <v>248</v>
      </c>
      <c r="D36" s="138">
        <f>IF(AND(wa!$B$45=3, wa!$B$47=2),B36/Start!$B$38,0)</f>
        <v>0</v>
      </c>
      <c r="E36" s="66">
        <f>IF(D41,D36/$D$41,0)</f>
        <v>0</v>
      </c>
      <c r="F36" s="66">
        <f>IF(D41,D36/$D$41,0)</f>
        <v>0</v>
      </c>
    </row>
    <row r="37" spans="1:6" x14ac:dyDescent="0.3">
      <c r="A37" s="36" t="s">
        <v>117</v>
      </c>
      <c r="B37" s="203" t="s">
        <v>248</v>
      </c>
      <c r="C37" s="145" t="s">
        <v>248</v>
      </c>
      <c r="D37" s="138">
        <f>IF(AND(wa!B45=3, wa!B47=2),SUM(H5:H9,H12:H15,H18:H20),0)</f>
        <v>0</v>
      </c>
      <c r="E37" s="66">
        <f>IF(D41,D37/$D$41,0)</f>
        <v>0</v>
      </c>
      <c r="F37" s="66">
        <f>IF(D41,D37/$D$41,0)</f>
        <v>0</v>
      </c>
    </row>
    <row r="38" spans="1:6" x14ac:dyDescent="0.3">
      <c r="A38" s="36" t="s">
        <v>27</v>
      </c>
      <c r="B38" s="89">
        <f>IF(AND(wa!B45=3, wa!B47=2),SUM('2_Lab'!G4:G19),0)</f>
        <v>0</v>
      </c>
      <c r="C38" s="142">
        <f>IF(AND(wa!B45=3, wa!B47=2),SUM('2_Lab'!E4:E19),0)</f>
        <v>0</v>
      </c>
      <c r="D38" s="138">
        <f>IF(AND(wa!$B$45=3, wa!$B$47=2),B38/Start!$B$38,0)</f>
        <v>0</v>
      </c>
      <c r="E38" s="66">
        <f>IF(D41,D38/$D$41,0)</f>
        <v>0</v>
      </c>
      <c r="F38" s="33"/>
    </row>
    <row r="39" spans="1:6" x14ac:dyDescent="0.3">
      <c r="A39" s="36" t="s">
        <v>28</v>
      </c>
      <c r="B39" s="89">
        <f>IF(AND(wa!B45=3, wa!B47=2),SUM(G25:G28),0)</f>
        <v>0</v>
      </c>
      <c r="C39" s="142">
        <f>IF(AND(wa!B45=3, wa!B47=2),SUM(E25:E28),0)</f>
        <v>0</v>
      </c>
      <c r="D39" s="138">
        <f>IF(AND(wa!$B$45=3, wa!$B$47=2),B39/Start!$B$38,0)</f>
        <v>0</v>
      </c>
      <c r="E39" s="66">
        <f>IF(D41,D39/$D$41,0)</f>
        <v>0</v>
      </c>
      <c r="F39" s="33"/>
    </row>
    <row r="40" spans="1:6" x14ac:dyDescent="0.3">
      <c r="A40" s="36" t="s">
        <v>29</v>
      </c>
      <c r="B40" s="89">
        <f>IF(AND(wa!B45=3, wa!B47=2),SUM(G30:G32),0)</f>
        <v>0</v>
      </c>
      <c r="C40" s="142">
        <f>IF(AND(wa!B45=3, wa!B47=2),SUM(E30:E32),0)</f>
        <v>0</v>
      </c>
      <c r="D40" s="138">
        <f>IF(AND(wa!$B$45=3, wa!$B$47=2),B40/Start!$B$38,0)</f>
        <v>0</v>
      </c>
      <c r="E40" s="66">
        <f>IF(D41,D40/$D$41,0)</f>
        <v>0</v>
      </c>
      <c r="F40" s="67">
        <f>IF(D41,SUM(D38:D40)/D41,0)</f>
        <v>0</v>
      </c>
    </row>
    <row r="41" spans="1:6" x14ac:dyDescent="0.3">
      <c r="A41" s="10" t="s">
        <v>75</v>
      </c>
      <c r="B41" s="13">
        <f>SUM(B36:B40)</f>
        <v>0</v>
      </c>
      <c r="C41" s="143">
        <f>SUM(C36:C40)</f>
        <v>0</v>
      </c>
      <c r="D41" s="139">
        <f>SUM(D36:D40)</f>
        <v>0</v>
      </c>
      <c r="E41" s="64">
        <f>IF(D41,D41/$D$41,0)</f>
        <v>0</v>
      </c>
      <c r="F41" s="68">
        <f>SUM(F36:F40)</f>
        <v>0</v>
      </c>
    </row>
    <row r="44" spans="1:6" ht="28.8" x14ac:dyDescent="0.3">
      <c r="A44" s="197" t="s">
        <v>202</v>
      </c>
      <c r="B44" s="120" t="s">
        <v>199</v>
      </c>
    </row>
    <row r="45" spans="1:6" x14ac:dyDescent="0.3">
      <c r="A45" t="s">
        <v>197</v>
      </c>
      <c r="B45" s="195" t="s">
        <v>198</v>
      </c>
    </row>
    <row r="46" spans="1:6" x14ac:dyDescent="0.3">
      <c r="A46" t="s">
        <v>203</v>
      </c>
      <c r="B46" s="195" t="s">
        <v>421</v>
      </c>
    </row>
    <row r="47" spans="1:6" x14ac:dyDescent="0.3">
      <c r="A47" t="s">
        <v>160</v>
      </c>
      <c r="B47" s="195" t="s">
        <v>422</v>
      </c>
    </row>
    <row r="48" spans="1:6" x14ac:dyDescent="0.3">
      <c r="A48" t="s">
        <v>153</v>
      </c>
      <c r="B48" s="195" t="s">
        <v>423</v>
      </c>
    </row>
    <row r="49" spans="1:2" x14ac:dyDescent="0.3">
      <c r="A49" t="s">
        <v>161</v>
      </c>
      <c r="B49" s="195" t="s">
        <v>424</v>
      </c>
    </row>
    <row r="50" spans="1:2" x14ac:dyDescent="0.3">
      <c r="A50" t="s">
        <v>441</v>
      </c>
      <c r="B50" s="195" t="s">
        <v>425</v>
      </c>
    </row>
    <row r="51" spans="1:2" x14ac:dyDescent="0.3">
      <c r="A51" t="s">
        <v>200</v>
      </c>
      <c r="B51" s="195" t="s">
        <v>430</v>
      </c>
    </row>
    <row r="52" spans="1:2" x14ac:dyDescent="0.3">
      <c r="A52" t="s">
        <v>177</v>
      </c>
      <c r="B52" s="195" t="s">
        <v>431</v>
      </c>
    </row>
    <row r="53" spans="1:2" x14ac:dyDescent="0.3">
      <c r="A53" t="s">
        <v>369</v>
      </c>
      <c r="B53" s="195" t="s">
        <v>445</v>
      </c>
    </row>
    <row r="54" spans="1:2" x14ac:dyDescent="0.3">
      <c r="A54" t="s">
        <v>443</v>
      </c>
      <c r="B54" s="195" t="s">
        <v>446</v>
      </c>
    </row>
    <row r="55" spans="1:2" x14ac:dyDescent="0.3">
      <c r="A55" t="s">
        <v>370</v>
      </c>
      <c r="B55" s="195" t="s">
        <v>447</v>
      </c>
    </row>
    <row r="56" spans="1:2" x14ac:dyDescent="0.3">
      <c r="A56" t="s">
        <v>442</v>
      </c>
      <c r="B56" s="195" t="s">
        <v>448</v>
      </c>
    </row>
    <row r="57" spans="1:2" x14ac:dyDescent="0.3">
      <c r="A57" t="s">
        <v>201</v>
      </c>
      <c r="B57" s="195" t="s">
        <v>444</v>
      </c>
    </row>
  </sheetData>
  <sheetProtection algorithmName="SHA-512" hashValue="yFfbaA3dyggxHunGbsytxzWom9g/gXJJ6v95BpRLrEuPiRJ6WFPiCOOoOpXU0Rb9a2SSRFFOC/0nPy0vCxO1uA==" saltValue="wszNd4AxxLR0C8KoQsF2Ww==" spinCount="100000" sheet="1" objects="1" scenarios="1"/>
  <mergeCells count="12">
    <mergeCell ref="B24:C24"/>
    <mergeCell ref="A3:E3"/>
    <mergeCell ref="A1:E1"/>
    <mergeCell ref="H25:H32"/>
    <mergeCell ref="B26:C26"/>
    <mergeCell ref="B27:C27"/>
    <mergeCell ref="B28:C28"/>
    <mergeCell ref="B29:C29"/>
    <mergeCell ref="B30:C30"/>
    <mergeCell ref="B31:C31"/>
    <mergeCell ref="B32:C32"/>
    <mergeCell ref="B25:C25"/>
  </mergeCells>
  <hyperlinks>
    <hyperlink ref="F1" location="Start!A1" display="Go to Start " xr:uid="{00000000-0004-0000-0600-000000000000}"/>
    <hyperlink ref="B45" location="Start!A2" display="Start" xr:uid="{00000000-0004-0000-0600-000001000000}"/>
    <hyperlink ref="B46" location="'1_Ing'!A2" display="1_Ing" xr:uid="{00000000-0004-0000-0600-000002000000}"/>
    <hyperlink ref="B47" location="'2_Lab'!A2" display="2_Lab" xr:uid="{00000000-0004-0000-0600-000003000000}"/>
    <hyperlink ref="B48" location="'3_Pkg_G'!A2" display="3_Pkg_G" xr:uid="{00000000-0004-0000-0600-000004000000}"/>
    <hyperlink ref="B49" location="'4_Pkg_FS'!A2" display="4_Pkg_FS" xr:uid="{00000000-0004-0000-0600-000005000000}"/>
    <hyperlink ref="B50" location="'5_Fixed'!A2" display="5_Fixed" xr:uid="{00000000-0004-0000-0600-000006000000}"/>
    <hyperlink ref="B51" location="'6_Price_G'!A2" display="6_Price_G" xr:uid="{00000000-0004-0000-0600-000007000000}"/>
    <hyperlink ref="B52" location="'7_Price_FS'!A2" display="7_Price_FS" xr:uid="{00000000-0004-0000-0600-000008000000}"/>
    <hyperlink ref="B53" location="'8_Sls_Fcst_G'!A4" display="8_Sls_Fcst_G" xr:uid="{00000000-0004-0000-0600-000009000000}"/>
    <hyperlink ref="B55" location="'10_Sls_Fcst_FS'!A4" display="10_Sls_Fcst_FS" xr:uid="{00000000-0004-0000-0600-00000A000000}"/>
    <hyperlink ref="B54" location="'9_Sls_Act_G'!A4" display="9_Sls_Act_G" xr:uid="{00000000-0004-0000-0600-00000B000000}"/>
    <hyperlink ref="B56" location="'11_Sls_Act_FS'!A4" display="11_Sls_Act_FS" xr:uid="{00000000-0004-0000-0600-00000C000000}"/>
    <hyperlink ref="B57" location="'12_P&amp;L'!A2" display="12_P&amp;L" xr:uid="{00000000-0004-0000-0600-00000D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3</xdr:col>
                    <xdr:colOff>15240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3</xdr:col>
                    <xdr:colOff>15240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1507" r:id="rId6" name="Drop Down 3">
              <controlPr defaultSize="0" autoLine="0" autoPict="0">
                <anchor moveWithCells="1">
                  <from>
                    <xdr:col>3</xdr:col>
                    <xdr:colOff>15240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21508" r:id="rId7" name="Drop Down 4">
              <controlPr defaultSize="0" autoLine="0" autoPict="0">
                <anchor moveWithCells="1">
                  <from>
                    <xdr:col>3</xdr:col>
                    <xdr:colOff>15240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21509" r:id="rId8" name="Drop Down 5">
              <controlPr defaultSize="0" autoLine="0" autoPict="0">
                <anchor moveWithCells="1">
                  <from>
                    <xdr:col>3</xdr:col>
                    <xdr:colOff>15240</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21510" r:id="rId9" name="Drop Down 6">
              <controlPr defaultSize="0" autoLine="0" autoPict="0">
                <anchor moveWithCells="1">
                  <from>
                    <xdr:col>3</xdr:col>
                    <xdr:colOff>15240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1511" r:id="rId10" name="Drop Down 7">
              <controlPr defaultSize="0" autoLine="0" autoPict="0">
                <anchor moveWithCells="1">
                  <from>
                    <xdr:col>3</xdr:col>
                    <xdr:colOff>15240</xdr:colOff>
                    <xdr:row>31</xdr:row>
                    <xdr:rowOff>0</xdr:rowOff>
                  </from>
                  <to>
                    <xdr:col>4</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45884AD9-FA07-4BE3-B798-9ED26CEE66CF}">
            <xm:f>AND(wa!$B$45=3,wa!$B$47=2)</xm:f>
            <x14:dxf>
              <fill>
                <patternFill>
                  <bgColor rgb="FFFFFF00"/>
                </patternFill>
              </fill>
            </x14:dxf>
          </x14:cfRule>
          <xm:sqref>B5:E5 B7:E9</xm:sqref>
        </x14:conditionalFormatting>
        <x14:conditionalFormatting xmlns:xm="http://schemas.microsoft.com/office/excel/2006/main">
          <x14:cfRule type="expression" priority="1" id="{C14E035E-38BB-44E8-9831-D41CDD7CC2B7}">
            <xm:f>AND(wa!$B$46=2,wa!$B$45=3)</xm:f>
            <x14:dxf>
              <fill>
                <patternFill>
                  <bgColor rgb="FFFFFF00"/>
                </patternFill>
              </fill>
            </x14:dxf>
          </x14:cfRule>
          <xm:sqref>B6:E6</xm:sqref>
        </x14:conditionalFormatting>
        <x14:conditionalFormatting xmlns:xm="http://schemas.microsoft.com/office/excel/2006/main">
          <x14:cfRule type="expression" priority="7" id="{C93E6CE5-35BA-48CD-9ACA-E91A568498CB}">
            <xm:f>AND(wa!$B$45=3,wa!$B$47=2)</xm:f>
            <x14:dxf>
              <fill>
                <patternFill>
                  <bgColor rgb="FFFFFF00"/>
                </patternFill>
              </fill>
            </x14:dxf>
          </x14:cfRule>
          <xm:sqref>B12:E13 B15:E15</xm:sqref>
        </x14:conditionalFormatting>
        <x14:conditionalFormatting xmlns:xm="http://schemas.microsoft.com/office/excel/2006/main">
          <x14:cfRule type="expression" priority="3" id="{F5EF9637-7A07-43A3-A225-3EA6D82C62A1}">
            <xm:f>AND(wa!$B$46=2,wa!$B$45=3)</xm:f>
            <x14:dxf>
              <fill>
                <patternFill>
                  <bgColor rgb="FFFFFF00"/>
                </patternFill>
              </fill>
            </x14:dxf>
          </x14:cfRule>
          <xm:sqref>B14:E14</xm:sqref>
        </x14:conditionalFormatting>
        <x14:conditionalFormatting xmlns:xm="http://schemas.microsoft.com/office/excel/2006/main">
          <x14:cfRule type="expression" priority="2" id="{5146B7DB-61E8-428B-9F29-B599D6B9326F}">
            <xm:f>AND(wa!$B$46=2,wa!$B$45=3)</xm:f>
            <x14:dxf>
              <fill>
                <patternFill>
                  <bgColor rgb="FFFFFF00"/>
                </patternFill>
              </fill>
            </x14:dxf>
          </x14:cfRule>
          <xm:sqref>B18:E18</xm:sqref>
        </x14:conditionalFormatting>
        <x14:conditionalFormatting xmlns:xm="http://schemas.microsoft.com/office/excel/2006/main">
          <x14:cfRule type="expression" priority="6" id="{6D83405A-14A1-487C-9456-3EBEDFB514B7}">
            <xm:f>AND(wa!$B$45=3,wa!$B$47=2)</xm:f>
            <x14:dxf>
              <fill>
                <patternFill>
                  <bgColor rgb="FFFFFF00"/>
                </patternFill>
              </fill>
            </x14:dxf>
          </x14:cfRule>
          <xm:sqref>B19:E20</xm:sqref>
        </x14:conditionalFormatting>
        <x14:conditionalFormatting xmlns:xm="http://schemas.microsoft.com/office/excel/2006/main">
          <x14:cfRule type="expression" priority="5" id="{D892CF54-2A85-4048-9191-B4D58552614E}">
            <xm:f>AND(wa!$B$45=3,wa!$B$47=2)</xm:f>
            <x14:dxf>
              <fill>
                <patternFill>
                  <bgColor rgb="FFFFFF00"/>
                </patternFill>
              </fill>
            </x14:dxf>
          </x14:cfRule>
          <xm:sqref>B25:E28</xm:sqref>
        </x14:conditionalFormatting>
        <x14:conditionalFormatting xmlns:xm="http://schemas.microsoft.com/office/excel/2006/main">
          <x14:cfRule type="expression" priority="4" id="{D98D00F0-912D-45B6-AFD3-02528BD0709D}">
            <xm:f>AND(wa!$B$45=3,wa!$B$47=2)</xm:f>
            <x14:dxf>
              <fill>
                <patternFill>
                  <bgColor rgb="FFFFFF00"/>
                </patternFill>
              </fill>
            </x14:dxf>
          </x14:cfRule>
          <xm:sqref>B30:E32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43"/>
  <sheetViews>
    <sheetView workbookViewId="0">
      <pane ySplit="1" topLeftCell="A2" activePane="bottomLeft" state="frozen"/>
      <selection activeCell="D9" sqref="D9"/>
      <selection pane="bottomLeft" activeCell="A5" sqref="A5"/>
    </sheetView>
  </sheetViews>
  <sheetFormatPr defaultColWidth="8.77734375" defaultRowHeight="14.4" x14ac:dyDescent="0.3"/>
  <cols>
    <col min="1" max="1" width="39.77734375" customWidth="1"/>
    <col min="2" max="2" width="11.21875" style="1" bestFit="1" customWidth="1"/>
    <col min="4" max="4" width="35.77734375" customWidth="1"/>
    <col min="5" max="5" width="11.44140625" style="1" customWidth="1"/>
  </cols>
  <sheetData>
    <row r="1" spans="1:5" ht="24" thickBot="1" x14ac:dyDescent="0.5">
      <c r="A1" s="105" t="s">
        <v>176</v>
      </c>
      <c r="E1" s="236" t="s">
        <v>449</v>
      </c>
    </row>
    <row r="3" spans="1:5" x14ac:dyDescent="0.3">
      <c r="A3" s="30" t="s">
        <v>118</v>
      </c>
      <c r="D3" s="30" t="s">
        <v>40</v>
      </c>
    </row>
    <row r="4" spans="1:5" x14ac:dyDescent="0.3">
      <c r="A4" s="31" t="s">
        <v>119</v>
      </c>
      <c r="B4" s="32" t="s">
        <v>3</v>
      </c>
      <c r="D4" s="31" t="s">
        <v>119</v>
      </c>
      <c r="E4" s="32" t="s">
        <v>3</v>
      </c>
    </row>
    <row r="5" spans="1:5" x14ac:dyDescent="0.3">
      <c r="A5" s="227"/>
      <c r="B5" s="245"/>
      <c r="D5" s="227"/>
      <c r="E5" s="245"/>
    </row>
    <row r="6" spans="1:5" x14ac:dyDescent="0.3">
      <c r="A6" s="227"/>
      <c r="B6" s="245"/>
      <c r="D6" s="227"/>
      <c r="E6" s="245"/>
    </row>
    <row r="7" spans="1:5" x14ac:dyDescent="0.3">
      <c r="A7" s="227"/>
      <c r="B7" s="245"/>
      <c r="D7" s="227"/>
      <c r="E7" s="245"/>
    </row>
    <row r="8" spans="1:5" x14ac:dyDescent="0.3">
      <c r="A8" s="227"/>
      <c r="B8" s="245"/>
      <c r="D8" s="227"/>
      <c r="E8" s="245"/>
    </row>
    <row r="9" spans="1:5" x14ac:dyDescent="0.3">
      <c r="A9" s="227"/>
      <c r="B9" s="245"/>
      <c r="D9" s="227"/>
      <c r="E9" s="245"/>
    </row>
    <row r="10" spans="1:5" x14ac:dyDescent="0.3">
      <c r="A10" s="227"/>
      <c r="B10" s="245"/>
      <c r="D10" s="227"/>
      <c r="E10" s="245"/>
    </row>
    <row r="11" spans="1:5" x14ac:dyDescent="0.3">
      <c r="A11" s="227"/>
      <c r="B11" s="245"/>
      <c r="D11" s="227"/>
      <c r="E11" s="245"/>
    </row>
    <row r="12" spans="1:5" x14ac:dyDescent="0.3">
      <c r="A12" s="227"/>
      <c r="B12" s="245"/>
      <c r="D12" s="227"/>
      <c r="E12" s="245"/>
    </row>
    <row r="13" spans="1:5" x14ac:dyDescent="0.3">
      <c r="A13" s="227"/>
      <c r="B13" s="245"/>
      <c r="D13" s="227"/>
      <c r="E13" s="245"/>
    </row>
    <row r="14" spans="1:5" x14ac:dyDescent="0.3">
      <c r="A14" s="227"/>
      <c r="B14" s="245"/>
      <c r="D14" s="227"/>
      <c r="E14" s="245"/>
    </row>
    <row r="15" spans="1:5" x14ac:dyDescent="0.3">
      <c r="A15" s="227"/>
      <c r="B15" s="246"/>
      <c r="D15" s="227"/>
      <c r="E15" s="246"/>
    </row>
    <row r="16" spans="1:5" x14ac:dyDescent="0.3">
      <c r="A16" s="227"/>
      <c r="B16" s="246"/>
      <c r="D16" s="227"/>
      <c r="E16" s="246"/>
    </row>
    <row r="17" spans="1:5" x14ac:dyDescent="0.3">
      <c r="A17" s="227"/>
      <c r="B17" s="246"/>
      <c r="D17" s="227"/>
      <c r="E17" s="246"/>
    </row>
    <row r="18" spans="1:5" x14ac:dyDescent="0.3">
      <c r="A18" s="227"/>
      <c r="B18" s="246"/>
      <c r="D18" s="227"/>
      <c r="E18" s="246"/>
    </row>
    <row r="19" spans="1:5" x14ac:dyDescent="0.3">
      <c r="A19" s="227"/>
      <c r="B19" s="246"/>
      <c r="D19" s="227"/>
      <c r="E19" s="246"/>
    </row>
    <row r="20" spans="1:5" x14ac:dyDescent="0.3">
      <c r="A20" s="227"/>
      <c r="B20" s="246"/>
      <c r="D20" s="227"/>
      <c r="E20" s="246"/>
    </row>
    <row r="21" spans="1:5" x14ac:dyDescent="0.3">
      <c r="A21" s="227"/>
      <c r="B21" s="246"/>
      <c r="D21" s="227"/>
      <c r="E21" s="246"/>
    </row>
    <row r="22" spans="1:5" x14ac:dyDescent="0.3">
      <c r="A22" s="31" t="s">
        <v>21</v>
      </c>
      <c r="B22" s="247">
        <f>SUM(B5:B21)</f>
        <v>0</v>
      </c>
      <c r="D22" s="31" t="s">
        <v>22</v>
      </c>
      <c r="E22" s="247">
        <f>SUM(E5:E21)</f>
        <v>0</v>
      </c>
    </row>
    <row r="23" spans="1:5" x14ac:dyDescent="0.3">
      <c r="A23" s="30"/>
      <c r="B23" s="34"/>
    </row>
    <row r="25" spans="1:5" x14ac:dyDescent="0.3">
      <c r="D25" s="36" t="s">
        <v>417</v>
      </c>
      <c r="E25" s="228"/>
    </row>
    <row r="27" spans="1:5" x14ac:dyDescent="0.3">
      <c r="D27" s="10" t="s">
        <v>418</v>
      </c>
      <c r="E27" s="13">
        <f>+E25+E22+B22</f>
        <v>0</v>
      </c>
    </row>
    <row r="30" spans="1:5" ht="28.8" x14ac:dyDescent="0.3">
      <c r="A30" s="197" t="s">
        <v>202</v>
      </c>
      <c r="B30" s="120" t="s">
        <v>199</v>
      </c>
    </row>
    <row r="31" spans="1:5" x14ac:dyDescent="0.3">
      <c r="A31" t="s">
        <v>197</v>
      </c>
      <c r="B31" s="195" t="s">
        <v>198</v>
      </c>
    </row>
    <row r="32" spans="1:5" x14ac:dyDescent="0.3">
      <c r="A32" t="s">
        <v>203</v>
      </c>
      <c r="B32" s="195" t="s">
        <v>421</v>
      </c>
    </row>
    <row r="33" spans="1:2" x14ac:dyDescent="0.3">
      <c r="A33" t="s">
        <v>160</v>
      </c>
      <c r="B33" s="195" t="s">
        <v>422</v>
      </c>
    </row>
    <row r="34" spans="1:2" x14ac:dyDescent="0.3">
      <c r="A34" t="s">
        <v>153</v>
      </c>
      <c r="B34" s="195" t="s">
        <v>423</v>
      </c>
    </row>
    <row r="35" spans="1:2" x14ac:dyDescent="0.3">
      <c r="A35" t="s">
        <v>161</v>
      </c>
      <c r="B35" s="195" t="s">
        <v>424</v>
      </c>
    </row>
    <row r="36" spans="1:2" x14ac:dyDescent="0.3">
      <c r="A36" t="s">
        <v>441</v>
      </c>
      <c r="B36" s="195" t="s">
        <v>425</v>
      </c>
    </row>
    <row r="37" spans="1:2" x14ac:dyDescent="0.3">
      <c r="A37" t="s">
        <v>200</v>
      </c>
      <c r="B37" s="195" t="s">
        <v>430</v>
      </c>
    </row>
    <row r="38" spans="1:2" x14ac:dyDescent="0.3">
      <c r="A38" t="s">
        <v>177</v>
      </c>
      <c r="B38" s="195" t="s">
        <v>431</v>
      </c>
    </row>
    <row r="39" spans="1:2" x14ac:dyDescent="0.3">
      <c r="A39" t="s">
        <v>369</v>
      </c>
      <c r="B39" s="195" t="s">
        <v>445</v>
      </c>
    </row>
    <row r="40" spans="1:2" x14ac:dyDescent="0.3">
      <c r="A40" t="s">
        <v>443</v>
      </c>
      <c r="B40" s="195" t="s">
        <v>446</v>
      </c>
    </row>
    <row r="41" spans="1:2" x14ac:dyDescent="0.3">
      <c r="A41" t="s">
        <v>370</v>
      </c>
      <c r="B41" s="195" t="s">
        <v>447</v>
      </c>
    </row>
    <row r="42" spans="1:2" x14ac:dyDescent="0.3">
      <c r="A42" t="s">
        <v>442</v>
      </c>
      <c r="B42" s="195" t="s">
        <v>448</v>
      </c>
    </row>
    <row r="43" spans="1:2" x14ac:dyDescent="0.3">
      <c r="A43" t="s">
        <v>201</v>
      </c>
      <c r="B43" s="195" t="s">
        <v>444</v>
      </c>
    </row>
  </sheetData>
  <sheetProtection algorithmName="SHA-512" hashValue="QSKB9AE3O7YjVmLWdJs0307w8a6Lmi/MIMbEgWUZhaceAzJ/1Urx83XAmf6S1FGo/XlEw5nXw+NWt39XDv9ixg==" saltValue="qnHQe/xcLWgaLpX/+ELT7Q==" spinCount="100000" sheet="1" objects="1" scenarios="1"/>
  <hyperlinks>
    <hyperlink ref="E1" location="Start!A1" display="Go to Start " xr:uid="{00000000-0004-0000-0700-000000000000}"/>
    <hyperlink ref="B31" location="Start!A2" display="Start" xr:uid="{00000000-0004-0000-0700-000001000000}"/>
    <hyperlink ref="B32" location="'1_Ing'!A2" display="1_Ing" xr:uid="{00000000-0004-0000-0700-000002000000}"/>
    <hyperlink ref="B33" location="'2_Lab'!A2" display="2_Lab" xr:uid="{00000000-0004-0000-0700-000003000000}"/>
    <hyperlink ref="B34" location="'3_Pkg_G'!A2" display="3_Pkg_G" xr:uid="{00000000-0004-0000-0700-000004000000}"/>
    <hyperlink ref="B35" location="'4_Pkg_FS'!A2" display="4_Pkg_FS" xr:uid="{00000000-0004-0000-0700-000005000000}"/>
    <hyperlink ref="B36" location="'5_Fixed'!A2" display="5_Fixed" xr:uid="{00000000-0004-0000-0700-000006000000}"/>
    <hyperlink ref="B37" location="'6_Price_G'!A2" display="6_Price_G" xr:uid="{00000000-0004-0000-0700-000007000000}"/>
    <hyperlink ref="B38" location="'7_Price_FS'!A2" display="7_Price_FS" xr:uid="{00000000-0004-0000-0700-000008000000}"/>
    <hyperlink ref="B39" location="'8_Sls_Fcst_G'!A4" display="8_Sls_Fcst_G" xr:uid="{00000000-0004-0000-0700-000009000000}"/>
    <hyperlink ref="B41" location="'10_Sls_Fcst_FS'!A4" display="10_Sls_Fcst_FS" xr:uid="{00000000-0004-0000-0700-00000A000000}"/>
    <hyperlink ref="B40" location="'9_Sls_Act_G'!A4" display="9_Sls_Act_G" xr:uid="{00000000-0004-0000-0700-00000B000000}"/>
    <hyperlink ref="B42" location="'11_Sls_Act_FS'!A4" display="11_Sls_Act_FS" xr:uid="{00000000-0004-0000-0700-00000C000000}"/>
    <hyperlink ref="B43" location="'12_P&amp;L'!A2" display="12_P&amp;L" xr:uid="{00000000-0004-0000-0700-00000D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L47"/>
  <sheetViews>
    <sheetView workbookViewId="0">
      <pane ySplit="1" topLeftCell="A2" activePane="bottomLeft" state="frozen"/>
      <selection activeCell="D9" sqref="D9"/>
      <selection pane="bottomLeft" activeCell="F17" sqref="F17"/>
    </sheetView>
  </sheetViews>
  <sheetFormatPr defaultRowHeight="14.4" x14ac:dyDescent="0.3"/>
  <cols>
    <col min="1" max="1" width="3.5546875" style="7" customWidth="1"/>
    <col min="2" max="2" width="27.21875" customWidth="1"/>
    <col min="3" max="3" width="3.77734375" style="7" customWidth="1"/>
    <col min="4" max="4" width="8.77734375" customWidth="1"/>
    <col min="5" max="5" width="11" customWidth="1"/>
    <col min="6" max="6" width="9.77734375" customWidth="1"/>
    <col min="7" max="7" width="11" customWidth="1"/>
    <col min="8" max="8" width="10.77734375" customWidth="1"/>
    <col min="9" max="9" width="20" customWidth="1"/>
    <col min="10" max="10" width="10.21875" bestFit="1" customWidth="1"/>
    <col min="11" max="11" width="10" bestFit="1" customWidth="1"/>
  </cols>
  <sheetData>
    <row r="1" spans="1:12" ht="24" thickBot="1" x14ac:dyDescent="0.5">
      <c r="B1" s="105" t="s">
        <v>178</v>
      </c>
      <c r="D1" s="30" t="str">
        <f>+"Finished product is "&amp;Start!B30&amp;"/"&amp;Start!B29&amp;IF(wa!$B$45=3,IF(AND(wa!$B$47=2,wa!$B$51=3),IF(wa!$R$8="Lb"," ounces"," grams"),"'s"),"")</f>
        <v>Finished product is /</v>
      </c>
      <c r="H1" s="236" t="s">
        <v>449</v>
      </c>
    </row>
    <row r="2" spans="1:12" ht="15.6" x14ac:dyDescent="0.3">
      <c r="B2" s="38" t="s">
        <v>23</v>
      </c>
      <c r="H2" s="30"/>
    </row>
    <row r="3" spans="1:12" ht="14.55" customHeight="1" x14ac:dyDescent="0.3">
      <c r="A3" s="39"/>
      <c r="B3" s="33"/>
      <c r="C3" s="39"/>
      <c r="D3" s="344" t="s">
        <v>30</v>
      </c>
      <c r="E3" s="345"/>
      <c r="F3" s="309" t="s">
        <v>31</v>
      </c>
      <c r="G3" s="309"/>
    </row>
    <row r="4" spans="1:12" x14ac:dyDescent="0.3">
      <c r="A4" s="39" t="s">
        <v>32</v>
      </c>
      <c r="B4" s="33"/>
      <c r="C4" s="39"/>
      <c r="D4" s="40" t="s">
        <v>33</v>
      </c>
      <c r="E4" s="41" t="s">
        <v>34</v>
      </c>
      <c r="F4" s="41" t="s">
        <v>33</v>
      </c>
      <c r="G4" s="49" t="s">
        <v>34</v>
      </c>
    </row>
    <row r="5" spans="1:12" x14ac:dyDescent="0.3">
      <c r="A5" s="42">
        <v>1</v>
      </c>
      <c r="B5" s="43" t="s">
        <v>192</v>
      </c>
      <c r="C5" s="42" t="s">
        <v>35</v>
      </c>
      <c r="D5" s="36"/>
      <c r="E5" s="53">
        <f>+E7/(1-D6)</f>
        <v>0</v>
      </c>
      <c r="F5" s="36"/>
      <c r="G5" s="53">
        <f>+G7/(1-F6)</f>
        <v>0</v>
      </c>
    </row>
    <row r="6" spans="1:12" x14ac:dyDescent="0.3">
      <c r="A6" s="44">
        <v>2</v>
      </c>
      <c r="B6" s="36" t="s">
        <v>120</v>
      </c>
      <c r="C6" s="44" t="s">
        <v>36</v>
      </c>
      <c r="D6" s="229"/>
      <c r="E6" s="53">
        <f>+E5-E7</f>
        <v>0</v>
      </c>
      <c r="F6" s="229"/>
      <c r="G6" s="53">
        <f>+G5-G7</f>
        <v>0</v>
      </c>
      <c r="I6" s="30" t="s">
        <v>457</v>
      </c>
    </row>
    <row r="7" spans="1:12" ht="14.55" customHeight="1" x14ac:dyDescent="0.3">
      <c r="A7" s="44">
        <v>3</v>
      </c>
      <c r="B7" s="36" t="s">
        <v>37</v>
      </c>
      <c r="C7" s="44" t="s">
        <v>35</v>
      </c>
      <c r="D7" s="36"/>
      <c r="E7" s="53">
        <f>SUM(E8:E10)</f>
        <v>0</v>
      </c>
      <c r="F7" s="36"/>
      <c r="G7" s="53">
        <f>SUM(G8:G10)</f>
        <v>0</v>
      </c>
      <c r="I7" s="237" t="s">
        <v>460</v>
      </c>
      <c r="J7" s="242">
        <v>0.2</v>
      </c>
    </row>
    <row r="8" spans="1:12" ht="14.55" customHeight="1" x14ac:dyDescent="0.3">
      <c r="A8" s="44">
        <v>4</v>
      </c>
      <c r="B8" s="36" t="s">
        <v>38</v>
      </c>
      <c r="C8" s="44" t="s">
        <v>36</v>
      </c>
      <c r="D8" s="229"/>
      <c r="E8" s="53">
        <f>+D8*E10</f>
        <v>0</v>
      </c>
      <c r="F8" s="45">
        <f>+D8</f>
        <v>0</v>
      </c>
      <c r="G8" s="53">
        <f>+F8*G10</f>
        <v>0</v>
      </c>
      <c r="I8" s="238" t="s">
        <v>459</v>
      </c>
      <c r="J8" s="239">
        <f>1/(1-J7)-1</f>
        <v>0.25</v>
      </c>
    </row>
    <row r="9" spans="1:12" ht="14.55" customHeight="1" x14ac:dyDescent="0.3">
      <c r="A9" s="44">
        <v>5</v>
      </c>
      <c r="B9" s="36"/>
      <c r="C9" s="44" t="s">
        <v>36</v>
      </c>
      <c r="D9" s="229"/>
      <c r="E9" s="53">
        <f>wa!$B$191*E10</f>
        <v>0</v>
      </c>
      <c r="F9" s="45">
        <f>+D9</f>
        <v>0</v>
      </c>
      <c r="G9" s="53">
        <f>+F9*G10</f>
        <v>0</v>
      </c>
    </row>
    <row r="10" spans="1:12" ht="14.55" customHeight="1" x14ac:dyDescent="0.3">
      <c r="A10" s="44">
        <v>6</v>
      </c>
      <c r="B10" s="36" t="s">
        <v>121</v>
      </c>
      <c r="C10" s="44" t="s">
        <v>35</v>
      </c>
      <c r="D10" s="36"/>
      <c r="E10" s="141">
        <f>+E16/(1-SUM(D11:D15))</f>
        <v>0</v>
      </c>
      <c r="F10" s="36"/>
      <c r="G10" s="53">
        <f>+G16/(1-SUM(F11:F15))</f>
        <v>0</v>
      </c>
    </row>
    <row r="11" spans="1:12" ht="14.55" customHeight="1" x14ac:dyDescent="0.3">
      <c r="A11" s="44">
        <v>7</v>
      </c>
      <c r="B11" s="36" t="s">
        <v>122</v>
      </c>
      <c r="C11" s="44" t="s">
        <v>36</v>
      </c>
      <c r="D11" s="229"/>
      <c r="E11" s="53">
        <f>+D11*E10</f>
        <v>0</v>
      </c>
      <c r="F11" s="45">
        <f>+D11</f>
        <v>0</v>
      </c>
      <c r="G11" s="53">
        <f>+F11*G10</f>
        <v>0</v>
      </c>
    </row>
    <row r="12" spans="1:12" x14ac:dyDescent="0.3">
      <c r="A12" s="44">
        <v>8</v>
      </c>
      <c r="B12" s="36" t="s">
        <v>123</v>
      </c>
      <c r="C12" s="44" t="s">
        <v>36</v>
      </c>
      <c r="D12" s="229"/>
      <c r="E12" s="53">
        <f>+D12*E10</f>
        <v>0</v>
      </c>
      <c r="F12" s="45">
        <f>+D12</f>
        <v>0</v>
      </c>
      <c r="G12" s="53">
        <f>+F12*G10</f>
        <v>0</v>
      </c>
    </row>
    <row r="13" spans="1:12" x14ac:dyDescent="0.3">
      <c r="A13" s="44">
        <v>9</v>
      </c>
      <c r="B13" s="36" t="s">
        <v>124</v>
      </c>
      <c r="C13" s="44" t="s">
        <v>36</v>
      </c>
      <c r="D13" s="229"/>
      <c r="E13" s="53">
        <f>+D13*E10</f>
        <v>0</v>
      </c>
      <c r="F13" s="45">
        <f>+D13</f>
        <v>0</v>
      </c>
      <c r="G13" s="53">
        <f>+F13*G10</f>
        <v>0</v>
      </c>
    </row>
    <row r="14" spans="1:12" x14ac:dyDescent="0.3">
      <c r="A14" s="44">
        <v>10</v>
      </c>
      <c r="B14" s="36" t="s">
        <v>125</v>
      </c>
      <c r="C14" s="44" t="s">
        <v>36</v>
      </c>
      <c r="D14" s="229"/>
      <c r="E14" s="53">
        <f>+D14*E10</f>
        <v>0</v>
      </c>
      <c r="F14" s="45">
        <f>+D14</f>
        <v>0</v>
      </c>
      <c r="G14" s="53">
        <f>+F14*G10</f>
        <v>0</v>
      </c>
    </row>
    <row r="15" spans="1:12" x14ac:dyDescent="0.3">
      <c r="A15" s="44">
        <v>11</v>
      </c>
      <c r="B15" s="36" t="s">
        <v>39</v>
      </c>
      <c r="C15" s="44" t="s">
        <v>36</v>
      </c>
      <c r="D15" s="229"/>
      <c r="E15" s="53">
        <f>+D15*E10</f>
        <v>0</v>
      </c>
      <c r="F15" s="45">
        <f>+D15</f>
        <v>0</v>
      </c>
      <c r="G15" s="53">
        <f>+F15*G10</f>
        <v>0</v>
      </c>
      <c r="I15" s="56"/>
      <c r="J15" s="56"/>
    </row>
    <row r="16" spans="1:12" x14ac:dyDescent="0.3">
      <c r="A16" s="44">
        <v>12</v>
      </c>
      <c r="B16" s="36" t="s">
        <v>126</v>
      </c>
      <c r="C16" s="44" t="s">
        <v>35</v>
      </c>
      <c r="D16" s="36"/>
      <c r="E16" s="53">
        <f>+E18/(1-D17)</f>
        <v>0</v>
      </c>
      <c r="F16" s="36"/>
      <c r="G16" s="53">
        <f>+G18/(1-F17)</f>
        <v>0</v>
      </c>
      <c r="H16" s="46"/>
      <c r="J16" s="24"/>
      <c r="L16" s="24"/>
    </row>
    <row r="17" spans="1:11" x14ac:dyDescent="0.3">
      <c r="A17" s="44">
        <v>13</v>
      </c>
      <c r="B17" s="36" t="s">
        <v>127</v>
      </c>
      <c r="C17" s="44" t="s">
        <v>36</v>
      </c>
      <c r="D17" s="229"/>
      <c r="E17" s="53">
        <f>+E16-E18</f>
        <v>0</v>
      </c>
      <c r="F17" s="229"/>
      <c r="G17" s="53">
        <f>+G16-G18</f>
        <v>0</v>
      </c>
    </row>
    <row r="18" spans="1:11" x14ac:dyDescent="0.3">
      <c r="A18" s="44">
        <v>14</v>
      </c>
      <c r="B18" s="36" t="s">
        <v>128</v>
      </c>
      <c r="C18" s="44" t="s">
        <v>498</v>
      </c>
      <c r="D18" s="269"/>
      <c r="E18" s="141">
        <f>IF(D18&gt;0,D18,'3_Pkg_G'!D41)</f>
        <v>0</v>
      </c>
      <c r="F18" s="36"/>
      <c r="G18" s="53">
        <f>+E18</f>
        <v>0</v>
      </c>
    </row>
    <row r="20" spans="1:11" x14ac:dyDescent="0.3">
      <c r="B20" s="341" t="s">
        <v>42</v>
      </c>
      <c r="C20" s="342"/>
      <c r="D20" s="343"/>
      <c r="E20" s="47" t="s">
        <v>129</v>
      </c>
      <c r="F20" s="47" t="s">
        <v>105</v>
      </c>
      <c r="G20" s="47" t="s">
        <v>130</v>
      </c>
      <c r="H20" s="47" t="str">
        <f>+F20</f>
        <v>Full GP%</v>
      </c>
    </row>
    <row r="21" spans="1:11" x14ac:dyDescent="0.3">
      <c r="B21" s="331" t="s">
        <v>43</v>
      </c>
      <c r="C21" s="331"/>
      <c r="D21" s="331"/>
      <c r="E21" s="55">
        <f>+E5</f>
        <v>0</v>
      </c>
      <c r="F21" s="48" t="e">
        <f>+(E21-$E$18)/E21</f>
        <v>#DIV/0!</v>
      </c>
      <c r="G21" s="55">
        <f>+G5</f>
        <v>0</v>
      </c>
      <c r="H21" s="48" t="e">
        <f>+(G21-$E$18)/G21</f>
        <v>#DIV/0!</v>
      </c>
      <c r="J21" s="123"/>
      <c r="K21" s="123"/>
    </row>
    <row r="22" spans="1:11" x14ac:dyDescent="0.3">
      <c r="B22" s="331" t="s">
        <v>44</v>
      </c>
      <c r="C22" s="331"/>
      <c r="D22" s="331"/>
      <c r="E22" s="55">
        <f>+E7</f>
        <v>0</v>
      </c>
      <c r="F22" s="48" t="e">
        <f>+(E22-$E$18)/E22</f>
        <v>#DIV/0!</v>
      </c>
      <c r="G22" s="55">
        <f>+G7</f>
        <v>0</v>
      </c>
      <c r="H22" s="48" t="e">
        <f>+(G22-$E$18)/G22</f>
        <v>#DIV/0!</v>
      </c>
      <c r="J22" s="123"/>
      <c r="K22" s="123"/>
    </row>
    <row r="23" spans="1:11" x14ac:dyDescent="0.3">
      <c r="B23" s="331" t="s">
        <v>376</v>
      </c>
      <c r="C23" s="331"/>
      <c r="D23" s="331"/>
      <c r="E23" s="55">
        <f>+E16+E15</f>
        <v>0</v>
      </c>
      <c r="F23" s="48" t="e">
        <f>+(SUM(E15,E16)-$E$18)/SUM(E15,E16)</f>
        <v>#DIV/0!</v>
      </c>
      <c r="G23" s="55">
        <f>+G16+G15</f>
        <v>0</v>
      </c>
      <c r="H23" s="48" t="e">
        <f>+(SUM(G15,G16)-$E$18)/SUM(G15,G16)</f>
        <v>#DIV/0!</v>
      </c>
      <c r="J23" s="123"/>
      <c r="K23" s="123"/>
    </row>
    <row r="24" spans="1:11" x14ac:dyDescent="0.3">
      <c r="B24" s="331" t="s">
        <v>46</v>
      </c>
      <c r="C24" s="331"/>
      <c r="D24" s="331"/>
      <c r="E24" s="55">
        <f>+E10</f>
        <v>0</v>
      </c>
      <c r="F24" s="48" t="e">
        <f>+(E10-$E$18)/E10</f>
        <v>#DIV/0!</v>
      </c>
      <c r="G24" s="55">
        <f>+G10</f>
        <v>0</v>
      </c>
      <c r="H24" s="48" t="e">
        <f>+(G10-$E$18)/G10</f>
        <v>#DIV/0!</v>
      </c>
      <c r="J24" s="123"/>
      <c r="K24" s="123"/>
    </row>
    <row r="25" spans="1:11" x14ac:dyDescent="0.3">
      <c r="A25"/>
      <c r="C25"/>
    </row>
    <row r="26" spans="1:11" ht="30" customHeight="1" x14ac:dyDescent="0.3">
      <c r="B26" s="346" t="s">
        <v>249</v>
      </c>
      <c r="C26" s="347"/>
      <c r="D26" s="348"/>
      <c r="E26" s="73" t="s">
        <v>250</v>
      </c>
      <c r="F26" s="73" t="s">
        <v>251</v>
      </c>
      <c r="G26" s="73" t="s">
        <v>130</v>
      </c>
      <c r="H26" s="73" t="s">
        <v>252</v>
      </c>
    </row>
    <row r="27" spans="1:11" x14ac:dyDescent="0.3">
      <c r="B27" s="331" t="s">
        <v>43</v>
      </c>
      <c r="C27" s="331"/>
      <c r="D27" s="331"/>
      <c r="E27" s="55">
        <f>+E21*Start!$B$30</f>
        <v>0</v>
      </c>
      <c r="F27" s="146" t="e">
        <f>+E27*F21</f>
        <v>#DIV/0!</v>
      </c>
      <c r="G27" s="55">
        <f>+G21*Start!$B$30</f>
        <v>0</v>
      </c>
      <c r="H27" s="146" t="e">
        <f>+G27*H21</f>
        <v>#DIV/0!</v>
      </c>
      <c r="K27" s="56"/>
    </row>
    <row r="28" spans="1:11" x14ac:dyDescent="0.3">
      <c r="B28" s="331" t="s">
        <v>44</v>
      </c>
      <c r="C28" s="331"/>
      <c r="D28" s="331"/>
      <c r="E28" s="55">
        <f>+E22*Start!$B$30</f>
        <v>0</v>
      </c>
      <c r="F28" s="146" t="e">
        <f>+E28*F22</f>
        <v>#DIV/0!</v>
      </c>
      <c r="G28" s="55">
        <f>+G22*Start!$B$30</f>
        <v>0</v>
      </c>
      <c r="H28" s="146" t="e">
        <f>+G28*H22</f>
        <v>#DIV/0!</v>
      </c>
    </row>
    <row r="29" spans="1:11" x14ac:dyDescent="0.3">
      <c r="B29" s="331" t="s">
        <v>376</v>
      </c>
      <c r="C29" s="331"/>
      <c r="D29" s="331"/>
      <c r="E29" s="55">
        <f>+E23*Start!$B$30</f>
        <v>0</v>
      </c>
      <c r="F29" s="146" t="e">
        <f>+E29*F23</f>
        <v>#DIV/0!</v>
      </c>
      <c r="G29" s="55">
        <f>+G23*Start!$B$30</f>
        <v>0</v>
      </c>
      <c r="H29" s="146" t="e">
        <f>+G29*H23</f>
        <v>#DIV/0!</v>
      </c>
    </row>
    <row r="30" spans="1:11" x14ac:dyDescent="0.3">
      <c r="B30" s="331" t="s">
        <v>46</v>
      </c>
      <c r="C30" s="331"/>
      <c r="D30" s="331"/>
      <c r="E30" s="55">
        <f>+E24*Start!$B$30</f>
        <v>0</v>
      </c>
      <c r="F30" s="146" t="e">
        <f>+E30*F24</f>
        <v>#DIV/0!</v>
      </c>
      <c r="G30" s="55">
        <f>+G24*Start!$B$30</f>
        <v>0</v>
      </c>
      <c r="H30" s="146" t="e">
        <f>+G30*H24</f>
        <v>#DIV/0!</v>
      </c>
    </row>
    <row r="31" spans="1:11" x14ac:dyDescent="0.3">
      <c r="E31" s="56"/>
      <c r="G31" s="56"/>
    </row>
    <row r="33" spans="2:6" ht="31.2" customHeight="1" x14ac:dyDescent="0.3">
      <c r="B33" s="349" t="s">
        <v>202</v>
      </c>
      <c r="C33" s="349"/>
      <c r="D33" s="349"/>
      <c r="E33" s="196" t="s">
        <v>199</v>
      </c>
      <c r="F33" s="196"/>
    </row>
    <row r="34" spans="2:6" x14ac:dyDescent="0.3">
      <c r="B34" s="340" t="s">
        <v>197</v>
      </c>
      <c r="C34" s="340"/>
      <c r="D34" s="340"/>
      <c r="E34" s="195" t="s">
        <v>198</v>
      </c>
    </row>
    <row r="35" spans="2:6" x14ac:dyDescent="0.3">
      <c r="B35" s="340" t="s">
        <v>203</v>
      </c>
      <c r="C35" s="340"/>
      <c r="D35" s="340"/>
      <c r="E35" s="195" t="s">
        <v>421</v>
      </c>
    </row>
    <row r="36" spans="2:6" x14ac:dyDescent="0.3">
      <c r="B36" s="340" t="s">
        <v>160</v>
      </c>
      <c r="C36" s="340"/>
      <c r="D36" s="340"/>
      <c r="E36" s="195" t="s">
        <v>422</v>
      </c>
    </row>
    <row r="37" spans="2:6" x14ac:dyDescent="0.3">
      <c r="B37" s="340" t="s">
        <v>153</v>
      </c>
      <c r="C37" s="340"/>
      <c r="D37" s="340"/>
      <c r="E37" s="195" t="s">
        <v>423</v>
      </c>
    </row>
    <row r="38" spans="2:6" x14ac:dyDescent="0.3">
      <c r="B38" s="340" t="s">
        <v>161</v>
      </c>
      <c r="C38" s="340"/>
      <c r="D38" s="340"/>
      <c r="E38" s="195" t="s">
        <v>424</v>
      </c>
    </row>
    <row r="39" spans="2:6" x14ac:dyDescent="0.3">
      <c r="B39" s="340" t="s">
        <v>441</v>
      </c>
      <c r="C39" s="340"/>
      <c r="D39" s="340"/>
      <c r="E39" s="195" t="s">
        <v>425</v>
      </c>
    </row>
    <row r="40" spans="2:6" x14ac:dyDescent="0.3">
      <c r="B40" s="340" t="s">
        <v>200</v>
      </c>
      <c r="C40" s="340"/>
      <c r="D40" s="340"/>
      <c r="E40" s="195" t="s">
        <v>430</v>
      </c>
    </row>
    <row r="41" spans="2:6" x14ac:dyDescent="0.3">
      <c r="B41" s="340" t="s">
        <v>177</v>
      </c>
      <c r="C41" s="340"/>
      <c r="D41" s="340"/>
      <c r="E41" s="195" t="s">
        <v>431</v>
      </c>
    </row>
    <row r="42" spans="2:6" x14ac:dyDescent="0.3">
      <c r="B42" s="340" t="s">
        <v>369</v>
      </c>
      <c r="C42" s="340"/>
      <c r="D42" s="340"/>
      <c r="E42" s="195" t="s">
        <v>445</v>
      </c>
    </row>
    <row r="43" spans="2:6" x14ac:dyDescent="0.3">
      <c r="B43" s="340" t="s">
        <v>443</v>
      </c>
      <c r="C43" s="340"/>
      <c r="D43" s="340"/>
      <c r="E43" s="195" t="s">
        <v>446</v>
      </c>
    </row>
    <row r="44" spans="2:6" x14ac:dyDescent="0.3">
      <c r="B44" s="340" t="s">
        <v>370</v>
      </c>
      <c r="C44" s="340"/>
      <c r="D44" s="340"/>
      <c r="E44" s="195" t="s">
        <v>447</v>
      </c>
    </row>
    <row r="45" spans="2:6" x14ac:dyDescent="0.3">
      <c r="B45" s="340" t="s">
        <v>442</v>
      </c>
      <c r="C45" s="340"/>
      <c r="D45" s="340"/>
      <c r="E45" s="195" t="s">
        <v>448</v>
      </c>
    </row>
    <row r="46" spans="2:6" x14ac:dyDescent="0.3">
      <c r="B46" s="340" t="s">
        <v>201</v>
      </c>
      <c r="C46" s="340"/>
      <c r="D46" s="340"/>
      <c r="E46" s="195" t="s">
        <v>444</v>
      </c>
    </row>
    <row r="47" spans="2:6" x14ac:dyDescent="0.3">
      <c r="E47" s="1"/>
    </row>
  </sheetData>
  <sheetProtection algorithmName="SHA-512" hashValue="eMeqdw6uGeVgkcS8BQGJZvdTtA+iBCwxxnRbyYLlJ4MZ/Dl2haIuuAo5+/VTOScHMW2EcyIlPv87hQl4a9oK7Q==" saltValue="mZu2nAoOa7CAou3uiaPhmA==" spinCount="100000" sheet="1" objects="1" scenarios="1"/>
  <mergeCells count="26">
    <mergeCell ref="B45:D45"/>
    <mergeCell ref="B46:D46"/>
    <mergeCell ref="D3:E3"/>
    <mergeCell ref="B26:D26"/>
    <mergeCell ref="B24:D24"/>
    <mergeCell ref="B33:D33"/>
    <mergeCell ref="B34:D34"/>
    <mergeCell ref="B35:D35"/>
    <mergeCell ref="B36:D36"/>
    <mergeCell ref="B27:D27"/>
    <mergeCell ref="B28:D28"/>
    <mergeCell ref="B29:D29"/>
    <mergeCell ref="B30:D30"/>
    <mergeCell ref="B42:D42"/>
    <mergeCell ref="B43:D43"/>
    <mergeCell ref="B44:D44"/>
    <mergeCell ref="F3:G3"/>
    <mergeCell ref="B20:D20"/>
    <mergeCell ref="B21:D21"/>
    <mergeCell ref="B22:D22"/>
    <mergeCell ref="B23:D23"/>
    <mergeCell ref="B37:D37"/>
    <mergeCell ref="B38:D38"/>
    <mergeCell ref="B39:D39"/>
    <mergeCell ref="B40:D40"/>
    <mergeCell ref="B41:D41"/>
  </mergeCells>
  <hyperlinks>
    <hyperlink ref="H1" location="Start!A1" display="Go to Start " xr:uid="{00000000-0004-0000-0800-000000000000}"/>
    <hyperlink ref="E34" location="Start!A2" display="Start" xr:uid="{00000000-0004-0000-0800-000001000000}"/>
    <hyperlink ref="E35" location="'1_Ing'!A2" display="1_Ing" xr:uid="{00000000-0004-0000-0800-000002000000}"/>
    <hyperlink ref="E36" location="'2_Lab'!A2" display="2_Lab" xr:uid="{00000000-0004-0000-0800-000003000000}"/>
    <hyperlink ref="E37" location="'3_Pkg_G'!A2" display="3_Pkg_G" xr:uid="{00000000-0004-0000-0800-000004000000}"/>
    <hyperlink ref="E38" location="'4_Pkg_FS'!A2" display="4_Pkg_FS" xr:uid="{00000000-0004-0000-0800-000005000000}"/>
    <hyperlink ref="E39" location="'5_Fixed'!A2" display="5_Fixed" xr:uid="{00000000-0004-0000-0800-000006000000}"/>
    <hyperlink ref="E40" location="'6_Price_G'!A2" display="6_Price_G" xr:uid="{00000000-0004-0000-0800-000007000000}"/>
    <hyperlink ref="E41" location="'7_Price_FS'!A2" display="7_Price_FS" xr:uid="{00000000-0004-0000-0800-000008000000}"/>
    <hyperlink ref="E42" location="'8_Sls_Fcst_G'!A4" display="8_Sls_Fcst_G" xr:uid="{00000000-0004-0000-0800-000009000000}"/>
    <hyperlink ref="E44" location="'10_Sls_Fcst_FS'!A4" display="10_Sls_Fcst_FS" xr:uid="{00000000-0004-0000-0800-00000A000000}"/>
    <hyperlink ref="E43" location="'9_Sls_Act_G'!A4" display="9_Sls_Act_G" xr:uid="{00000000-0004-0000-0800-00000B000000}"/>
    <hyperlink ref="E45" location="'11_Sls_Act_FS'!A4" display="11_Sls_Act_FS" xr:uid="{00000000-0004-0000-0800-00000C000000}"/>
    <hyperlink ref="E46" location="'12_P&amp;L'!A2" display="12_P&amp;L" xr:uid="{00000000-0004-0000-0800-00000D000000}"/>
  </hyperlinks>
  <pageMargins left="0.19685039370078741" right="0.19685039370078741" top="0.55118110236220474" bottom="0.55118110236220474" header="0.31496062992125984" footer="0.31496062992125984"/>
  <pageSetup orientation="portrait" r:id="rId1"/>
  <ignoredErrors>
    <ignoredError sqref="F8:F9 F11:F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73" r:id="rId4" name="Drop Down 25">
              <controlPr defaultSize="0" autoLine="0" autoPict="0">
                <anchor moveWithCells="1">
                  <from>
                    <xdr:col>1</xdr:col>
                    <xdr:colOff>15240</xdr:colOff>
                    <xdr:row>8</xdr:row>
                    <xdr:rowOff>0</xdr:rowOff>
                  </from>
                  <to>
                    <xdr:col>2</xdr:col>
                    <xdr:colOff>0</xdr:colOff>
                    <xdr:row>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D3559CF1963E498943785C6AB7C103" ma:contentTypeVersion="3" ma:contentTypeDescription="Create a new document." ma:contentTypeScope="" ma:versionID="7a595df25f55074f5f317c5e708d0902">
  <xsd:schema xmlns:xsd="http://www.w3.org/2001/XMLSchema" xmlns:xs="http://www.w3.org/2001/XMLSchema" xmlns:p="http://schemas.microsoft.com/office/2006/metadata/properties" xmlns:ns1="http://schemas.microsoft.com/sharepoint/v3" targetNamespace="http://schemas.microsoft.com/office/2006/metadata/properties" ma:root="true" ma:fieldsID="b299fc3a38237759db8cb9f6a8cfd4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5C3EF089-4C25-48DE-92A7-DDE05D80CBC9}">
  <ds:schemaRefs>
    <ds:schemaRef ds:uri="http://schemas.microsoft.com/sharepoint/v3/contenttype/forms"/>
  </ds:schemaRefs>
</ds:datastoreItem>
</file>

<file path=customXml/itemProps2.xml><?xml version="1.0" encoding="utf-8"?>
<ds:datastoreItem xmlns:ds="http://schemas.openxmlformats.org/officeDocument/2006/customXml" ds:itemID="{14450DEB-6118-456C-8473-BB295B246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D35B00-EB79-4B95-BAC1-6333E741BA84}">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vt:lpstr>
      <vt:lpstr>Start</vt:lpstr>
      <vt:lpstr>1_Ing</vt:lpstr>
      <vt:lpstr>2_Lab</vt:lpstr>
      <vt:lpstr>wa</vt:lpstr>
      <vt:lpstr>3_Pkg_G</vt:lpstr>
      <vt:lpstr>4_Pkg_FS</vt:lpstr>
      <vt:lpstr>5_Fixed</vt:lpstr>
      <vt:lpstr>6_Price_G</vt:lpstr>
      <vt:lpstr>7_Price_FS</vt:lpstr>
      <vt:lpstr>8_Sls_Fcst_G</vt:lpstr>
      <vt:lpstr>9_Sls_Act_G</vt:lpstr>
      <vt:lpstr>10_Sls_Fcst_FS</vt:lpstr>
      <vt:lpstr>11_Sls_Act_FS</vt:lpstr>
      <vt:lpstr>12_P&amp;L</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food-pricing-costing-forecasting-tool</dc:title>
  <dc:creator>Jeff Fidyk</dc:creator>
  <cp:lastModifiedBy>Allen, Annette</cp:lastModifiedBy>
  <cp:lastPrinted>2019-09-03T22:14:11Z</cp:lastPrinted>
  <dcterms:created xsi:type="dcterms:W3CDTF">2015-04-22T20:58:37Z</dcterms:created>
  <dcterms:modified xsi:type="dcterms:W3CDTF">2025-02-25T16:42:02Z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0x01010057D3559CF1963E498943785C6AB7C103</vt:lpwstr>
  </property>
</Properties>
</file>